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Доходы!$4:$5</definedName>
    <definedName name="_xlnm.Print_Area" localSheetId="0">Доходы!$A$1:$F$130</definedName>
  </definedNames>
  <calcPr calcId="125725"/>
</workbook>
</file>

<file path=xl/calcChain.xml><?xml version="1.0" encoding="utf-8"?>
<calcChain xmlns="http://schemas.openxmlformats.org/spreadsheetml/2006/main">
  <c r="D32" i="2"/>
  <c r="F18"/>
  <c r="E105"/>
  <c r="E8"/>
  <c r="E30"/>
  <c r="D30"/>
  <c r="E29"/>
  <c r="D29"/>
  <c r="E51"/>
  <c r="E39"/>
  <c r="E12"/>
  <c r="E11" s="1"/>
  <c r="F10" l="1"/>
  <c r="F14"/>
  <c r="F15"/>
  <c r="F16"/>
  <c r="F17"/>
  <c r="F22"/>
  <c r="F24"/>
  <c r="F25"/>
  <c r="F27"/>
  <c r="F28"/>
  <c r="F36"/>
  <c r="F37"/>
  <c r="F38"/>
  <c r="F40"/>
  <c r="F41"/>
  <c r="F43"/>
  <c r="F56"/>
  <c r="F62"/>
  <c r="F64"/>
  <c r="F66"/>
  <c r="F68"/>
  <c r="F73"/>
  <c r="F75"/>
  <c r="F79"/>
  <c r="F84"/>
  <c r="F85"/>
  <c r="F86"/>
  <c r="F87"/>
  <c r="F88"/>
  <c r="F89"/>
  <c r="F90"/>
  <c r="F91"/>
  <c r="F92"/>
  <c r="F93"/>
  <c r="F99"/>
  <c r="F100"/>
  <c r="F101"/>
  <c r="F103"/>
  <c r="F104"/>
  <c r="F105"/>
  <c r="F107"/>
  <c r="F109"/>
  <c r="F111"/>
  <c r="F113"/>
  <c r="F123"/>
  <c r="F125"/>
  <c r="F126"/>
  <c r="F127"/>
  <c r="E128"/>
  <c r="E124"/>
  <c r="E120"/>
  <c r="E119" s="1"/>
  <c r="E117"/>
  <c r="E112"/>
  <c r="E110"/>
  <c r="E108"/>
  <c r="E106"/>
  <c r="E98"/>
  <c r="E96"/>
  <c r="E94"/>
  <c r="E83" s="1"/>
  <c r="E82" s="1"/>
  <c r="E81"/>
  <c r="E80" s="1"/>
  <c r="E78"/>
  <c r="E77"/>
  <c r="E76" s="1"/>
  <c r="E74"/>
  <c r="E72"/>
  <c r="E67"/>
  <c r="E65"/>
  <c r="E63"/>
  <c r="E61"/>
  <c r="F54"/>
  <c r="E42"/>
  <c r="E33"/>
  <c r="E26"/>
  <c r="E23"/>
  <c r="F21"/>
  <c r="E9"/>
  <c r="D130"/>
  <c r="D129"/>
  <c r="D116"/>
  <c r="D94"/>
  <c r="D83" s="1"/>
  <c r="D67"/>
  <c r="D128"/>
  <c r="D124"/>
  <c r="D122" s="1"/>
  <c r="D97"/>
  <c r="D74"/>
  <c r="D47"/>
  <c r="D19"/>
  <c r="D55"/>
  <c r="D54"/>
  <c r="D52"/>
  <c r="D50"/>
  <c r="D49"/>
  <c r="D46"/>
  <c r="D44"/>
  <c r="D35"/>
  <c r="D33"/>
  <c r="D21"/>
  <c r="D20"/>
  <c r="D117"/>
  <c r="D102"/>
  <c r="D81"/>
  <c r="F74" l="1"/>
  <c r="F44"/>
  <c r="F102"/>
  <c r="F47"/>
  <c r="F130"/>
  <c r="F20"/>
  <c r="F128"/>
  <c r="F124"/>
  <c r="F81"/>
  <c r="F117"/>
  <c r="F35"/>
  <c r="F49"/>
  <c r="F55"/>
  <c r="F67"/>
  <c r="F129"/>
  <c r="F33"/>
  <c r="F19"/>
  <c r="E122"/>
  <c r="E121" s="1"/>
  <c r="E118" s="1"/>
  <c r="F52"/>
  <c r="E45"/>
  <c r="E60"/>
  <c r="E70"/>
  <c r="E115"/>
  <c r="F83"/>
  <c r="F97"/>
  <c r="F94"/>
  <c r="E48"/>
  <c r="F116"/>
  <c r="F50"/>
  <c r="F46"/>
  <c r="E18"/>
  <c r="E34"/>
  <c r="D78"/>
  <c r="F78" s="1"/>
  <c r="F122" l="1"/>
  <c r="E114"/>
  <c r="E69"/>
  <c r="E32"/>
  <c r="D120"/>
  <c r="F120" s="1"/>
  <c r="D110"/>
  <c r="F110" s="1"/>
  <c r="D77"/>
  <c r="F77" s="1"/>
  <c r="D72"/>
  <c r="F72" s="1"/>
  <c r="E95" l="1"/>
  <c r="D71"/>
  <c r="D119"/>
  <c r="F119" s="1"/>
  <c r="D115"/>
  <c r="D112"/>
  <c r="F112" s="1"/>
  <c r="D108"/>
  <c r="F108" s="1"/>
  <c r="D106"/>
  <c r="F106" s="1"/>
  <c r="D98"/>
  <c r="F98" s="1"/>
  <c r="D96"/>
  <c r="F96" s="1"/>
  <c r="D80"/>
  <c r="F80" s="1"/>
  <c r="D76"/>
  <c r="F76" s="1"/>
  <c r="D51"/>
  <c r="F51" s="1"/>
  <c r="D48"/>
  <c r="F48" s="1"/>
  <c r="D45"/>
  <c r="F45" s="1"/>
  <c r="D42"/>
  <c r="F42" s="1"/>
  <c r="D39"/>
  <c r="D82"/>
  <c r="F82" s="1"/>
  <c r="D34" l="1"/>
  <c r="F39"/>
  <c r="D114"/>
  <c r="F114" s="1"/>
  <c r="F115"/>
  <c r="E59"/>
  <c r="D70"/>
  <c r="F70" s="1"/>
  <c r="F71"/>
  <c r="D121"/>
  <c r="D69" l="1"/>
  <c r="F69" s="1"/>
  <c r="D95"/>
  <c r="F95" s="1"/>
  <c r="D118"/>
  <c r="F118" s="1"/>
  <c r="F121"/>
  <c r="E58"/>
  <c r="F32"/>
  <c r="F34"/>
  <c r="D65"/>
  <c r="F65" s="1"/>
  <c r="D63"/>
  <c r="F63" s="1"/>
  <c r="D61"/>
  <c r="F61" s="1"/>
  <c r="D26"/>
  <c r="F26" s="1"/>
  <c r="D23"/>
  <c r="F23" s="1"/>
  <c r="D9"/>
  <c r="F9" s="1"/>
  <c r="E6" l="1"/>
  <c r="D60"/>
  <c r="F60" s="1"/>
  <c r="D18"/>
  <c r="D12"/>
  <c r="D11" s="1"/>
  <c r="F11" s="1"/>
  <c r="F12" l="1"/>
  <c r="D59"/>
  <c r="D8" l="1"/>
  <c r="F8" s="1"/>
  <c r="D58"/>
  <c r="F58" s="1"/>
  <c r="F59"/>
  <c r="D6" l="1"/>
  <c r="F6" s="1"/>
</calcChain>
</file>

<file path=xl/sharedStrings.xml><?xml version="1.0" encoding="utf-8"?>
<sst xmlns="http://schemas.openxmlformats.org/spreadsheetml/2006/main" count="263" uniqueCount="234">
  <si>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</si>
  <si>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</si>
  <si>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</si>
  <si>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</si>
  <si>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</si>
  <si>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</si>
  <si>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</si>
  <si>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</si>
  <si>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</si>
  <si>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</si>
  <si>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</si>
  <si>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</si>
  <si>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</si>
  <si>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</si>
  <si>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</si>
  <si>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</si>
  <si>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</si>
  <si>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</si>
  <si>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</si>
  <si>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</si>
  <si>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</si>
  <si>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</si>
  <si>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</si>
  <si>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</si>
  <si>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</si>
  <si>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</si>
  <si>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</si>
  <si>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</si>
  <si>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</si>
  <si>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</si>
  <si>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</si>
  <si>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</si>
  <si>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</si>
  <si>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</si>
  <si>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</si>
  <si>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</si>
  <si>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</si>
  <si>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</si>
  <si>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</si>
  <si>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</si>
  <si>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</si>
  <si>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</si>
  <si>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</si>
  <si>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</si>
  <si>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</si>
  <si>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</si>
  <si>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</si>
  <si>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</si>
  <si>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</si>
  <si>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</si>
  <si>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</si>
  <si>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</si>
  <si>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</si>
  <si>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</si>
  <si>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</si>
  <si>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</si>
  <si>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</si>
  <si>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</si>
  <si>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</si>
  <si>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</si>
  <si>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</si>
  <si>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</si>
  <si>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</si>
  <si>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</si>
  <si>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</si>
  <si>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</si>
  <si>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</si>
  <si>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</si>
  <si>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</si>
  <si>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</si>
  <si>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</si>
  <si>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</si>
  <si>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</si>
  <si>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</si>
  <si>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</si>
  <si>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</si>
  <si>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</si>
  <si>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</si>
  <si>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</si>
  <si>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</si>
  <si>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</si>
  <si>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</si>
  <si>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</si>
  <si>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</si>
  <si>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</si>
  <si>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</si>
  <si>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</si>
  <si>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</si>
  <si>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</si>
  <si>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</si>
  <si>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</si>
  <si>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</si>
  <si>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</si>
  <si>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</si>
  <si>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</si>
  <si>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</si>
  <si>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</si>
  <si>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</si>
  <si>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</si>
  <si>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</si>
  <si>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</si>
  <si>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</si>
  <si>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</si>
  <si>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</si>
  <si>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</si>
  <si>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</si>
  <si>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</si>
  <si>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</si>
  <si>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</si>
  <si>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</si>
  <si>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</si>
  <si>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</si>
  <si>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</si>
  <si>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</si>
  <si>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</si>
  <si>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</si>
  <si>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</si>
  <si>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</si>
  <si>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</si>
  <si>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</si>
  <si>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</si>
  <si>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</si>
  <si>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</si>
  <si>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</si>
  <si>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</si>
  <si>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</si>
  <si>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</si>
  <si>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</si>
  <si>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</si>
  <si>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</si>
  <si>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</si>
  <si>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</si>
  <si>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</si>
  <si>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</si>
  <si>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</si>
  <si>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</si>
  <si>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</si>
  <si>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</si>
  <si>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</si>
  <si>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</si>
  <si>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</si>
  <si>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</si>
  <si>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</si>
  <si>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</si>
  <si>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</si>
  <si>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</si>
  <si>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</si>
  <si>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</si>
  <si>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</si>
  <si>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</si>
  <si>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</si>
  <si>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</si>
  <si>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</si>
  <si>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</si>
  <si>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</si>
  <si>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</si>
  <si>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</si>
  <si>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</si>
  <si>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</si>
  <si>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</si>
  <si>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</si>
  <si>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</si>
  <si>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</si>
  <si>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</si>
  <si>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</si>
  <si>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</si>
  <si>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</si>
  <si>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</si>
  <si>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</si>
  <si>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</si>
  <si>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</si>
  <si>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</si>
  <si>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</si>
  <si>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</si>
  <si>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</si>
  <si>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</si>
  <si>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</si>
  <si>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</si>
  <si>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</si>
  <si>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</si>
  <si>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</si>
  <si>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</si>
  <si>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</si>
  <si>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</si>
  <si>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</si>
  <si>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</si>
  <si>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</si>
  <si>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</si>
  <si>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</si>
  <si>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</si>
  <si>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</si>
  <si>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Субсидии на развитие сети муниципальных учреждений по работе с молодёжью</t>
  </si>
  <si>
    <t>Субсидии на создание и обеспечение деятельности молодежных "коворкинг-центров"</t>
  </si>
  <si>
    <t>Субсидии на организацию военно-патриотического воспитания и допризывной подготовки молодых граждан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</si>
  <si>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</si>
  <si>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на реализацию проектов по приоритетным направлениям работы с молодёжью на территории Свердловской области</t>
  </si>
  <si>
    <t>ПРОЧИЕ БЕЗВОЗМЕЗДНЫЕ ПОСТУПЛЕНИЯ</t>
  </si>
  <si>
    <t>000 2 07 00000 00 0000 000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</si>
  <si>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</si>
  <si>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</si>
  <si>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Субсидии на создание в муниципальных общеобразовательных организациях условий для организации горячего питания обучающихся</t>
  </si>
  <si>
    <t>Субсидии 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</si>
  <si>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</si>
  <si>
    <t>Иные 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</si>
  <si>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000 2 02 25269 04 0000 150</t>
  </si>
  <si>
    <t>000 2 02 25269 00 0000 150</t>
  </si>
  <si>
    <t xml:space="preserve"> Субсидии бюджетам на закупку контейнеров для раздельного накопления твердых коммунальных отходов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</si>
  <si>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</si>
  <si>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 в 2021 году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</si>
  <si>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</si>
  <si>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</si>
  <si>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</si>
  <si>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000 2 02 16549 00 0000 150</t>
  </si>
  <si>
    <t>000 2 02 16549 04 0000 150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</si>
  <si>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</si>
  <si>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городских округов за достижение показателей деятельности органов местного самоуправления</t>
  </si>
  <si>
    <t>Иные межбюджетные трансферты на организацию электро-, тепло-, газо- и водоснабжения населения, водоотведения, снабжения населения топливом, муниципальных образований, расположенных на территории Свердловской области</t>
  </si>
  <si>
    <t>Исполнено в рублях за 2021 год</t>
  </si>
  <si>
    <t>% исполнения</t>
  </si>
  <si>
    <t>Акцизы на пиво, производимое на территории Российской Федерации</t>
  </si>
  <si>
    <t>000 1 03 02100 01 0000 110</t>
  </si>
  <si>
    <t>-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</si>
  <si>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</si>
  <si>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</si>
  <si>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ПРОЧИЕ НЕНАЛОГОВЫЕ ДОХОДЫ</t>
  </si>
  <si>
    <t>000 1 17 00000 00 0000 000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</si>
  <si>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</si>
  <si>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</si>
  <si>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Земельный налог (по обязательствам, возникшим до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</si>
  <si>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</si>
  <si>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городских округов</t>
  </si>
  <si>
    <t>000 1 09 04050 04 0000 110</t>
  </si>
  <si>
    <t>Сумма в рублях на 2021 год</t>
  </si>
  <si>
    <t>Приложение № 2  к решению Думы НГО № 56 от 25.05.2022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</si>
</sst>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_ ;\-#,##0.00"/>
    <numFmt numFmtId="166" formatCode="0.0"/>
    <numFmt numFmtId="167" formatCode="#,##0.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name val="Liberation Serif"/>
      <family val="1"/>
      <charset val="204"/>
    </font>
    <font>
      <b/>
      <sz val="10"/>
      <color rgb="FF000000"/>
      <name val="Arial"/>
      <family val="2"/>
    </font>
    <font>
      <sz val="11"/>
      <name val="Calibri"/>
      <family val="2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3" fillId="0" borderId="35">
      <alignment horizontal="center" vertical="center" wrapText="1"/>
    </xf>
    <xf numFmtId="0" fontId="14" fillId="0" borderId="1"/>
    <xf numFmtId="0" fontId="11" fillId="0" borderId="1"/>
  </cellStyleXfs>
  <cellXfs count="67">
    <xf numFmtId="0" fontId="0" fillId="0" borderId="0" xfId="0"/>
    <xf numFmtId="49" fontId="15" fillId="0" borderId="1" xfId="0" applyNumberFormat="1" applyFont="1" applyFill="1" applyBorder="1"/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/>
    <xf numFmtId="0" fontId="16" fillId="0" borderId="1" xfId="126" applyFont="1" applyFill="1" applyAlignment="1">
      <alignment horizontal="left" wrapText="1"/>
    </xf>
    <xf numFmtId="0" fontId="15" fillId="3" borderId="1" xfId="0" applyNumberFormat="1" applyFont="1" applyFill="1" applyBorder="1"/>
    <xf numFmtId="0" fontId="15" fillId="3" borderId="1" xfId="0" applyFont="1" applyFill="1" applyBorder="1" applyAlignment="1">
      <alignment vertical="center"/>
    </xf>
    <xf numFmtId="0" fontId="15" fillId="3" borderId="1" xfId="0" applyFont="1" applyFill="1" applyBorder="1" applyAlignment="1">
      <alignment wrapText="1"/>
    </xf>
    <xf numFmtId="0" fontId="15" fillId="3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15" fillId="3" borderId="1" xfId="0" applyFont="1" applyFill="1" applyBorder="1"/>
    <xf numFmtId="0" fontId="16" fillId="0" borderId="34" xfId="0" applyNumberFormat="1" applyFont="1" applyBorder="1" applyAlignment="1">
      <alignment horizontal="center" vertical="center" wrapText="1"/>
    </xf>
    <xf numFmtId="0" fontId="16" fillId="0" borderId="34" xfId="36" applyNumberFormat="1" applyFont="1" applyFill="1" applyBorder="1" applyAlignment="1" applyProtection="1">
      <alignment horizontal="center" vertical="center" wrapText="1"/>
    </xf>
    <xf numFmtId="0" fontId="16" fillId="0" borderId="34" xfId="123" applyNumberFormat="1" applyFont="1" applyBorder="1" applyAlignment="1" applyProtection="1">
      <alignment horizontal="center" vertical="center" wrapText="1"/>
    </xf>
    <xf numFmtId="4" fontId="17" fillId="0" borderId="34" xfId="125" applyNumberFormat="1" applyFont="1" applyBorder="1" applyAlignment="1" applyProtection="1">
      <alignment horizontal="center" vertical="center" wrapText="1"/>
    </xf>
    <xf numFmtId="49" fontId="18" fillId="0" borderId="37" xfId="30" applyFont="1" applyFill="1" applyBorder="1" applyAlignment="1" applyProtection="1">
      <alignment horizontal="center" vertical="center" wrapText="1"/>
    </xf>
    <xf numFmtId="0" fontId="16" fillId="0" borderId="37" xfId="0" applyFont="1" applyBorder="1" applyAlignment="1" applyProtection="1">
      <alignment horizontal="center" vertical="center" wrapText="1"/>
      <protection locked="0"/>
    </xf>
    <xf numFmtId="0" fontId="16" fillId="0" borderId="34" xfId="0" applyNumberFormat="1" applyFont="1" applyBorder="1" applyAlignment="1" applyProtection="1">
      <alignment horizontal="center"/>
      <protection locked="0"/>
    </xf>
    <xf numFmtId="0" fontId="18" fillId="0" borderId="34" xfId="33" applyNumberFormat="1" applyFont="1" applyBorder="1" applyAlignment="1" applyProtection="1">
      <alignment horizontal="center" vertical="center"/>
    </xf>
    <xf numFmtId="0" fontId="18" fillId="0" borderId="34" xfId="34" applyNumberFormat="1" applyFont="1" applyBorder="1" applyAlignment="1" applyProtection="1">
      <alignment horizontal="center" vertical="center"/>
    </xf>
    <xf numFmtId="0" fontId="18" fillId="0" borderId="37" xfId="32" applyNumberFormat="1" applyFont="1" applyFill="1" applyBorder="1" applyAlignment="1" applyProtection="1">
      <alignment horizontal="center"/>
    </xf>
    <xf numFmtId="0" fontId="16" fillId="0" borderId="34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18" fillId="0" borderId="34" xfId="36" applyNumberFormat="1" applyFont="1" applyBorder="1" applyAlignment="1" applyProtection="1">
      <alignment wrapText="1"/>
    </xf>
    <xf numFmtId="49" fontId="18" fillId="0" borderId="34" xfId="38" applyFont="1" applyBorder="1" applyAlignment="1" applyProtection="1">
      <alignment horizontal="center"/>
    </xf>
    <xf numFmtId="4" fontId="16" fillId="0" borderId="34" xfId="0" applyNumberFormat="1" applyFont="1" applyBorder="1" applyAlignment="1" applyProtection="1">
      <alignment horizontal="right"/>
      <protection locked="0"/>
    </xf>
    <xf numFmtId="4" fontId="16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0" applyNumberFormat="1" applyFont="1" applyBorder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8" fillId="0" borderId="34" xfId="40" applyNumberFormat="1" applyFont="1" applyBorder="1" applyAlignment="1" applyProtection="1">
      <alignment wrapText="1"/>
    </xf>
    <xf numFmtId="49" fontId="18" fillId="0" borderId="34" xfId="42" applyFont="1" applyBorder="1" applyAlignment="1" applyProtection="1">
      <alignment horizontal="center"/>
    </xf>
    <xf numFmtId="0" fontId="18" fillId="0" borderId="34" xfId="44" applyNumberFormat="1" applyFont="1" applyBorder="1" applyAlignment="1" applyProtection="1">
      <alignment wrapText="1"/>
    </xf>
    <xf numFmtId="49" fontId="18" fillId="0" borderId="34" xfId="46" applyFont="1" applyBorder="1" applyAlignment="1" applyProtection="1">
      <alignment horizontal="center"/>
    </xf>
    <xf numFmtId="0" fontId="18" fillId="0" borderId="34" xfId="44" applyNumberFormat="1" applyFont="1" applyFill="1" applyBorder="1" applyAlignment="1" applyProtection="1">
      <alignment wrapText="1"/>
    </xf>
    <xf numFmtId="49" fontId="18" fillId="0" borderId="34" xfId="46" applyFont="1" applyFill="1" applyBorder="1" applyAlignment="1" applyProtection="1">
      <alignment horizontal="center"/>
    </xf>
    <xf numFmtId="4" fontId="18" fillId="0" borderId="34" xfId="32" applyNumberFormat="1" applyFont="1" applyFill="1" applyBorder="1" applyAlignment="1" applyProtection="1"/>
    <xf numFmtId="167" fontId="16" fillId="0" borderId="34" xfId="0" applyNumberFormat="1" applyFont="1" applyFill="1" applyBorder="1" applyAlignment="1" applyProtection="1">
      <alignment horizontal="center"/>
      <protection locked="0"/>
    </xf>
    <xf numFmtId="0" fontId="16" fillId="0" borderId="1" xfId="0" applyFont="1" applyBorder="1" applyProtection="1">
      <protection locked="0"/>
    </xf>
    <xf numFmtId="4" fontId="18" fillId="0" borderId="34" xfId="32" applyNumberFormat="1" applyFont="1" applyFill="1" applyBorder="1" applyAlignment="1" applyProtection="1">
      <alignment horizontal="right"/>
    </xf>
    <xf numFmtId="0" fontId="18" fillId="0" borderId="34" xfId="44" applyNumberFormat="1" applyFont="1" applyFill="1" applyBorder="1" applyAlignment="1" applyProtection="1">
      <alignment vertical="center" wrapText="1"/>
    </xf>
    <xf numFmtId="49" fontId="18" fillId="0" borderId="34" xfId="46" applyFont="1" applyFill="1" applyBorder="1" applyAlignment="1" applyProtection="1">
      <alignment horizontal="center" vertical="center"/>
    </xf>
    <xf numFmtId="0" fontId="16" fillId="0" borderId="1" xfId="0" applyFont="1" applyFill="1" applyBorder="1" applyProtection="1">
      <protection locked="0"/>
    </xf>
    <xf numFmtId="2" fontId="18" fillId="0" borderId="34" xfId="47" applyNumberFormat="1" applyFont="1" applyFill="1" applyBorder="1" applyAlignment="1" applyProtection="1">
      <alignment horizontal="right" vertical="center" shrinkToFit="1"/>
    </xf>
    <xf numFmtId="4" fontId="18" fillId="0" borderId="34" xfId="32" applyNumberFormat="1" applyFont="1" applyFill="1" applyBorder="1" applyAlignment="1" applyProtection="1">
      <alignment horizontal="right" vertical="center"/>
    </xf>
    <xf numFmtId="0" fontId="16" fillId="0" borderId="1" xfId="127" applyFont="1" applyBorder="1" applyProtection="1">
      <protection locked="0"/>
    </xf>
    <xf numFmtId="4" fontId="18" fillId="0" borderId="34" xfId="32" applyNumberFormat="1" applyFont="1" applyBorder="1" applyAlignment="1" applyProtection="1"/>
    <xf numFmtId="4" fontId="18" fillId="0" borderId="34" xfId="32" applyNumberFormat="1" applyFont="1" applyBorder="1" applyAlignment="1" applyProtection="1">
      <alignment horizontal="right"/>
    </xf>
    <xf numFmtId="4" fontId="18" fillId="0" borderId="34" xfId="47" applyNumberFormat="1" applyFont="1" applyFill="1" applyBorder="1" applyAlignment="1" applyProtection="1">
      <alignment horizontal="right" shrinkToFit="1"/>
    </xf>
    <xf numFmtId="0" fontId="16" fillId="0" borderId="34" xfId="0" applyFont="1" applyFill="1" applyBorder="1" applyAlignment="1">
      <alignment vertical="center" wrapText="1"/>
    </xf>
    <xf numFmtId="0" fontId="16" fillId="0" borderId="34" xfId="0" applyFont="1" applyFill="1" applyBorder="1" applyAlignment="1">
      <alignment wrapText="1"/>
    </xf>
    <xf numFmtId="0" fontId="16" fillId="0" borderId="0" xfId="0" applyFont="1" applyFill="1" applyProtection="1">
      <protection locked="0"/>
    </xf>
    <xf numFmtId="0" fontId="16" fillId="0" borderId="34" xfId="0" applyFont="1" applyBorder="1" applyAlignment="1">
      <alignment wrapText="1"/>
    </xf>
    <xf numFmtId="0" fontId="19" fillId="0" borderId="34" xfId="0" applyNumberFormat="1" applyFont="1" applyBorder="1" applyAlignment="1">
      <alignment wrapText="1"/>
    </xf>
    <xf numFmtId="49" fontId="17" fillId="0" borderId="34" xfId="46" applyFont="1" applyBorder="1" applyAlignment="1" applyProtection="1">
      <alignment horizontal="center"/>
    </xf>
    <xf numFmtId="0" fontId="20" fillId="0" borderId="1" xfId="0" applyFont="1" applyFill="1" applyBorder="1" applyProtection="1">
      <protection locked="0"/>
    </xf>
    <xf numFmtId="0" fontId="20" fillId="0" borderId="1" xfId="0" applyFont="1" applyBorder="1" applyProtection="1">
      <protection locked="0"/>
    </xf>
    <xf numFmtId="4" fontId="18" fillId="0" borderId="34" xfId="47" applyFont="1" applyBorder="1" applyAlignment="1" applyProtection="1">
      <alignment horizontal="right" shrinkToFit="1"/>
    </xf>
    <xf numFmtId="4" fontId="18" fillId="0" borderId="34" xfId="47" applyFont="1" applyFill="1" applyBorder="1" applyAlignment="1" applyProtection="1">
      <alignment horizontal="right" shrinkToFit="1"/>
    </xf>
    <xf numFmtId="0" fontId="16" fillId="0" borderId="34" xfId="0" applyFont="1" applyFill="1" applyBorder="1" applyAlignment="1" applyProtection="1">
      <alignment vertical="center" wrapText="1"/>
      <protection locked="0"/>
    </xf>
    <xf numFmtId="4" fontId="16" fillId="0" borderId="34" xfId="0" applyNumberFormat="1" applyFont="1" applyFill="1" applyBorder="1" applyAlignment="1" applyProtection="1">
      <protection locked="0"/>
    </xf>
    <xf numFmtId="0" fontId="16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8" fillId="0" borderId="1" xfId="14" applyNumberFormat="1" applyFont="1" applyProtection="1"/>
    <xf numFmtId="0" fontId="16" fillId="0" borderId="0" xfId="0" applyFont="1" applyAlignment="1" applyProtection="1">
      <alignment wrapText="1"/>
      <protection locked="0"/>
    </xf>
    <xf numFmtId="4" fontId="16" fillId="0" borderId="0" xfId="0" applyNumberFormat="1" applyFont="1" applyProtection="1">
      <protection locked="0"/>
    </xf>
    <xf numFmtId="0" fontId="16" fillId="0" borderId="0" xfId="0" applyFont="1" applyAlignment="1" applyProtection="1">
      <protection locked="0"/>
    </xf>
    <xf numFmtId="0" fontId="12" fillId="3" borderId="36" xfId="0" applyFont="1" applyFill="1" applyBorder="1" applyAlignment="1">
      <alignment horizontal="center" vertical="center" wrapText="1"/>
    </xf>
  </cellXfs>
  <cellStyles count="128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27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4"/>
  <sheetViews>
    <sheetView tabSelected="1" zoomScale="85" zoomScaleNormal="85" workbookViewId="0">
      <pane xSplit="3" ySplit="4" topLeftCell="D68" activePane="bottomRight" state="frozen"/>
      <selection pane="topRight" activeCell="D1" sqref="D1"/>
      <selection pane="bottomLeft" activeCell="A6" sqref="A6"/>
      <selection pane="bottomRight" activeCell="E1" sqref="E1"/>
    </sheetView>
  </sheetViews>
  <sheetFormatPr defaultColWidth="8.85546875" defaultRowHeight="18"/>
  <cols>
    <col min="1" max="1" width="7.28515625" style="60" customWidth="1"/>
    <col min="2" max="2" width="88.140625" style="65" customWidth="1"/>
    <col min="3" max="3" width="32.140625" style="28" customWidth="1"/>
    <col min="4" max="4" width="21.7109375" style="28" customWidth="1"/>
    <col min="5" max="5" width="22.5703125" style="50" customWidth="1"/>
    <col min="6" max="6" width="11.5703125" style="28" customWidth="1"/>
    <col min="7" max="16384" width="8.85546875" style="28"/>
  </cols>
  <sheetData>
    <row r="1" spans="1:6" s="3" customFormat="1" ht="78" customHeight="1">
      <c r="A1" s="1"/>
      <c r="B1" s="2"/>
      <c r="D1" s="4"/>
      <c r="E1" s="4" t="s">
        <v>233</v>
      </c>
      <c r="F1" s="4"/>
    </row>
    <row r="2" spans="1:6" s="10" customFormat="1">
      <c r="A2" s="5"/>
      <c r="B2" s="6"/>
      <c r="C2" s="7"/>
      <c r="D2" s="8"/>
      <c r="E2" s="9"/>
    </row>
    <row r="3" spans="1:6" s="10" customFormat="1" ht="29.25" customHeight="1">
      <c r="A3" s="66" t="s">
        <v>98</v>
      </c>
      <c r="B3" s="66"/>
      <c r="C3" s="66"/>
      <c r="D3" s="66"/>
      <c r="E3" s="66"/>
      <c r="F3" s="66"/>
    </row>
    <row r="4" spans="1:6" s="10" customFormat="1" ht="54">
      <c r="A4" s="11" t="s">
        <v>39</v>
      </c>
      <c r="B4" s="12" t="s">
        <v>0</v>
      </c>
      <c r="C4" s="13" t="s">
        <v>1</v>
      </c>
      <c r="D4" s="14" t="s">
        <v>232</v>
      </c>
      <c r="E4" s="15" t="s">
        <v>217</v>
      </c>
      <c r="F4" s="16" t="s">
        <v>218</v>
      </c>
    </row>
    <row r="5" spans="1:6" s="22" customFormat="1">
      <c r="A5" s="17">
        <v>1</v>
      </c>
      <c r="B5" s="18">
        <v>2</v>
      </c>
      <c r="C5" s="19">
        <v>3</v>
      </c>
      <c r="D5" s="20">
        <v>4</v>
      </c>
      <c r="E5" s="20">
        <v>5</v>
      </c>
      <c r="F5" s="21">
        <v>6</v>
      </c>
    </row>
    <row r="6" spans="1:6">
      <c r="A6" s="17">
        <v>1</v>
      </c>
      <c r="B6" s="23" t="s">
        <v>2</v>
      </c>
      <c r="C6" s="24" t="s">
        <v>3</v>
      </c>
      <c r="D6" s="25">
        <f>D8+D58</f>
        <v>4637133175.4500008</v>
      </c>
      <c r="E6" s="26">
        <f>E8+E58</f>
        <v>4621596658.5299997</v>
      </c>
      <c r="F6" s="27">
        <f>E6/D6*100</f>
        <v>99.6649542652289</v>
      </c>
    </row>
    <row r="7" spans="1:6">
      <c r="A7" s="17"/>
      <c r="B7" s="29" t="s">
        <v>4</v>
      </c>
      <c r="C7" s="30"/>
      <c r="D7" s="25"/>
      <c r="E7" s="26"/>
      <c r="F7" s="27"/>
    </row>
    <row r="8" spans="1:6">
      <c r="A8" s="17">
        <v>2</v>
      </c>
      <c r="B8" s="31" t="s">
        <v>41</v>
      </c>
      <c r="C8" s="32" t="s">
        <v>5</v>
      </c>
      <c r="D8" s="25">
        <f>D9+D11+D18+D23+D26+D32+D42+D45+D48+D51</f>
        <v>1327846997.71</v>
      </c>
      <c r="E8" s="26">
        <f>E9+E11+E18+E23+E26+E29+E32+E42+E45+E48+E51+E57</f>
        <v>1333605065.5999999</v>
      </c>
      <c r="F8" s="27">
        <f t="shared" ref="F8:F76" si="0">E8/D8*100</f>
        <v>100.43363941025814</v>
      </c>
    </row>
    <row r="9" spans="1:6">
      <c r="A9" s="17">
        <v>3</v>
      </c>
      <c r="B9" s="31" t="s">
        <v>42</v>
      </c>
      <c r="C9" s="32" t="s">
        <v>6</v>
      </c>
      <c r="D9" s="25">
        <f t="shared" ref="D9:E9" si="1">D10</f>
        <v>1047013590</v>
      </c>
      <c r="E9" s="26">
        <f t="shared" si="1"/>
        <v>1063525528.46</v>
      </c>
      <c r="F9" s="27">
        <f t="shared" si="0"/>
        <v>101.57705101611909</v>
      </c>
    </row>
    <row r="10" spans="1:6">
      <c r="A10" s="17">
        <v>4</v>
      </c>
      <c r="B10" s="31" t="s">
        <v>43</v>
      </c>
      <c r="C10" s="32" t="s">
        <v>7</v>
      </c>
      <c r="D10" s="25">
        <v>1047013590</v>
      </c>
      <c r="E10" s="26">
        <v>1063525528.46</v>
      </c>
      <c r="F10" s="27">
        <f t="shared" si="0"/>
        <v>101.57705101611909</v>
      </c>
    </row>
    <row r="11" spans="1:6" ht="36">
      <c r="A11" s="17">
        <v>5</v>
      </c>
      <c r="B11" s="31" t="s">
        <v>40</v>
      </c>
      <c r="C11" s="32" t="s">
        <v>8</v>
      </c>
      <c r="D11" s="25">
        <f>D12</f>
        <v>23931460</v>
      </c>
      <c r="E11" s="26">
        <f>E12</f>
        <v>24413336.559999999</v>
      </c>
      <c r="F11" s="27">
        <f t="shared" si="0"/>
        <v>102.0135694186648</v>
      </c>
    </row>
    <row r="12" spans="1:6" ht="36">
      <c r="A12" s="17">
        <v>6</v>
      </c>
      <c r="B12" s="31" t="s">
        <v>99</v>
      </c>
      <c r="C12" s="32" t="s">
        <v>9</v>
      </c>
      <c r="D12" s="25">
        <f t="shared" ref="D12" si="2">D14+D15+D16+D17</f>
        <v>23931460</v>
      </c>
      <c r="E12" s="26">
        <f>E14+E15+E13+E16+E17</f>
        <v>24413336.559999999</v>
      </c>
      <c r="F12" s="27">
        <f t="shared" si="0"/>
        <v>102.0135694186648</v>
      </c>
    </row>
    <row r="13" spans="1:6" s="37" customFormat="1">
      <c r="A13" s="17">
        <v>7</v>
      </c>
      <c r="B13" s="33" t="s">
        <v>219</v>
      </c>
      <c r="C13" s="34" t="s">
        <v>220</v>
      </c>
      <c r="D13" s="35">
        <v>0</v>
      </c>
      <c r="E13" s="35">
        <v>21795</v>
      </c>
      <c r="F13" s="36" t="s">
        <v>221</v>
      </c>
    </row>
    <row r="14" spans="1:6" ht="108">
      <c r="A14" s="17">
        <v>8</v>
      </c>
      <c r="B14" s="31" t="s">
        <v>139</v>
      </c>
      <c r="C14" s="32" t="s">
        <v>62</v>
      </c>
      <c r="D14" s="25">
        <v>10988470</v>
      </c>
      <c r="E14" s="26">
        <v>11260589.039999999</v>
      </c>
      <c r="F14" s="27">
        <f t="shared" si="0"/>
        <v>102.47640517742687</v>
      </c>
    </row>
    <row r="15" spans="1:6" ht="144">
      <c r="A15" s="17">
        <v>9</v>
      </c>
      <c r="B15" s="31" t="s">
        <v>140</v>
      </c>
      <c r="C15" s="32" t="s">
        <v>63</v>
      </c>
      <c r="D15" s="25">
        <v>62620</v>
      </c>
      <c r="E15" s="26">
        <v>79192.710000000006</v>
      </c>
      <c r="F15" s="27">
        <f t="shared" si="0"/>
        <v>126.46552219738103</v>
      </c>
    </row>
    <row r="16" spans="1:6" ht="126">
      <c r="A16" s="17">
        <v>10</v>
      </c>
      <c r="B16" s="31" t="s">
        <v>141</v>
      </c>
      <c r="C16" s="32" t="s">
        <v>64</v>
      </c>
      <c r="D16" s="25">
        <v>14454690</v>
      </c>
      <c r="E16" s="26">
        <v>14971979.33</v>
      </c>
      <c r="F16" s="27">
        <f t="shared" si="0"/>
        <v>103.57869542688221</v>
      </c>
    </row>
    <row r="17" spans="1:6" ht="108">
      <c r="A17" s="17">
        <v>11</v>
      </c>
      <c r="B17" s="31" t="s">
        <v>142</v>
      </c>
      <c r="C17" s="32" t="s">
        <v>65</v>
      </c>
      <c r="D17" s="25">
        <v>-1574320</v>
      </c>
      <c r="E17" s="26">
        <v>-1920219.52</v>
      </c>
      <c r="F17" s="27">
        <f t="shared" si="0"/>
        <v>121.97136033335028</v>
      </c>
    </row>
    <row r="18" spans="1:6">
      <c r="A18" s="17">
        <v>12</v>
      </c>
      <c r="B18" s="31" t="s">
        <v>100</v>
      </c>
      <c r="C18" s="32" t="s">
        <v>10</v>
      </c>
      <c r="D18" s="25">
        <f t="shared" ref="D18:E18" si="3">D19+D20+D22+D21</f>
        <v>92207590.75</v>
      </c>
      <c r="E18" s="26">
        <f t="shared" si="3"/>
        <v>99532525.310000002</v>
      </c>
      <c r="F18" s="27">
        <f>E18/D18*100</f>
        <v>107.94396047052123</v>
      </c>
    </row>
    <row r="19" spans="1:6" ht="36">
      <c r="A19" s="17">
        <v>13</v>
      </c>
      <c r="B19" s="31" t="s">
        <v>101</v>
      </c>
      <c r="C19" s="32" t="s">
        <v>11</v>
      </c>
      <c r="D19" s="25">
        <f>56515130+20000000+98894.96+79565.79</f>
        <v>76693590.75</v>
      </c>
      <c r="E19" s="26">
        <v>81637418.340000004</v>
      </c>
      <c r="F19" s="27">
        <f t="shared" si="0"/>
        <v>106.44620696677968</v>
      </c>
    </row>
    <row r="20" spans="1:6">
      <c r="A20" s="17">
        <v>14</v>
      </c>
      <c r="B20" s="31" t="s">
        <v>102</v>
      </c>
      <c r="C20" s="32" t="s">
        <v>12</v>
      </c>
      <c r="D20" s="25">
        <f>5743000+32000</f>
        <v>5775000</v>
      </c>
      <c r="E20" s="26">
        <v>6543834.79</v>
      </c>
      <c r="F20" s="27">
        <f t="shared" si="0"/>
        <v>113.31315653679654</v>
      </c>
    </row>
    <row r="21" spans="1:6">
      <c r="A21" s="17">
        <v>15</v>
      </c>
      <c r="B21" s="31" t="s">
        <v>150</v>
      </c>
      <c r="C21" s="32" t="s">
        <v>151</v>
      </c>
      <c r="D21" s="25">
        <f>29000+360000</f>
        <v>389000</v>
      </c>
      <c r="E21" s="26">
        <v>389670</v>
      </c>
      <c r="F21" s="27">
        <f t="shared" si="0"/>
        <v>100.17223650385606</v>
      </c>
    </row>
    <row r="22" spans="1:6" ht="36">
      <c r="A22" s="17">
        <v>16</v>
      </c>
      <c r="B22" s="31" t="s">
        <v>103</v>
      </c>
      <c r="C22" s="32" t="s">
        <v>13</v>
      </c>
      <c r="D22" s="25">
        <v>9350000</v>
      </c>
      <c r="E22" s="26">
        <v>10961602.18</v>
      </c>
      <c r="F22" s="27">
        <f t="shared" si="0"/>
        <v>117.23638695187167</v>
      </c>
    </row>
    <row r="23" spans="1:6">
      <c r="A23" s="17">
        <v>17</v>
      </c>
      <c r="B23" s="31" t="s">
        <v>104</v>
      </c>
      <c r="C23" s="32" t="s">
        <v>14</v>
      </c>
      <c r="D23" s="25">
        <f t="shared" ref="D23:E23" si="4">D24+D25</f>
        <v>43890000</v>
      </c>
      <c r="E23" s="26">
        <f t="shared" si="4"/>
        <v>26946917.280000001</v>
      </c>
      <c r="F23" s="27">
        <f t="shared" si="0"/>
        <v>61.396485030758718</v>
      </c>
    </row>
    <row r="24" spans="1:6">
      <c r="A24" s="17">
        <v>18</v>
      </c>
      <c r="B24" s="31" t="s">
        <v>105</v>
      </c>
      <c r="C24" s="32" t="s">
        <v>15</v>
      </c>
      <c r="D24" s="38">
        <v>32350000</v>
      </c>
      <c r="E24" s="38">
        <v>17336989.02</v>
      </c>
      <c r="F24" s="27">
        <f t="shared" si="0"/>
        <v>53.591928964451306</v>
      </c>
    </row>
    <row r="25" spans="1:6">
      <c r="A25" s="17">
        <v>19</v>
      </c>
      <c r="B25" s="31" t="s">
        <v>106</v>
      </c>
      <c r="C25" s="32" t="s">
        <v>16</v>
      </c>
      <c r="D25" s="38">
        <v>11540000</v>
      </c>
      <c r="E25" s="38">
        <v>9609928.2599999998</v>
      </c>
      <c r="F25" s="27">
        <f t="shared" si="0"/>
        <v>83.274941594454063</v>
      </c>
    </row>
    <row r="26" spans="1:6">
      <c r="A26" s="17">
        <v>20</v>
      </c>
      <c r="B26" s="31" t="s">
        <v>107</v>
      </c>
      <c r="C26" s="32" t="s">
        <v>17</v>
      </c>
      <c r="D26" s="25">
        <f t="shared" ref="D26:E26" si="5">D27+D28</f>
        <v>16850000</v>
      </c>
      <c r="E26" s="26">
        <f t="shared" si="5"/>
        <v>14978182.1</v>
      </c>
      <c r="F26" s="27">
        <f t="shared" si="0"/>
        <v>88.891288427299699</v>
      </c>
    </row>
    <row r="27" spans="1:6" ht="36">
      <c r="A27" s="17">
        <v>21</v>
      </c>
      <c r="B27" s="31" t="s">
        <v>108</v>
      </c>
      <c r="C27" s="32" t="s">
        <v>18</v>
      </c>
      <c r="D27" s="38">
        <v>16835200</v>
      </c>
      <c r="E27" s="38">
        <v>14925382.1</v>
      </c>
      <c r="F27" s="27">
        <f t="shared" si="0"/>
        <v>88.655805098840517</v>
      </c>
    </row>
    <row r="28" spans="1:6" ht="36">
      <c r="A28" s="17">
        <v>22</v>
      </c>
      <c r="B28" s="31" t="s">
        <v>109</v>
      </c>
      <c r="C28" s="32" t="s">
        <v>19</v>
      </c>
      <c r="D28" s="38">
        <v>14800</v>
      </c>
      <c r="E28" s="38">
        <v>52800</v>
      </c>
      <c r="F28" s="27">
        <f t="shared" si="0"/>
        <v>356.75675675675677</v>
      </c>
    </row>
    <row r="29" spans="1:6" s="37" customFormat="1" ht="36">
      <c r="A29" s="17">
        <v>23</v>
      </c>
      <c r="B29" s="31" t="s">
        <v>226</v>
      </c>
      <c r="C29" s="32" t="s">
        <v>227</v>
      </c>
      <c r="D29" s="38">
        <f>D30</f>
        <v>0</v>
      </c>
      <c r="E29" s="38">
        <f>E30</f>
        <v>-31.86</v>
      </c>
      <c r="F29" s="36" t="s">
        <v>221</v>
      </c>
    </row>
    <row r="30" spans="1:6" s="37" customFormat="1">
      <c r="A30" s="17">
        <v>24</v>
      </c>
      <c r="B30" s="31" t="s">
        <v>228</v>
      </c>
      <c r="C30" s="32" t="s">
        <v>229</v>
      </c>
      <c r="D30" s="38">
        <f>D31</f>
        <v>0</v>
      </c>
      <c r="E30" s="38">
        <f>E31</f>
        <v>-31.86</v>
      </c>
      <c r="F30" s="36" t="s">
        <v>221</v>
      </c>
    </row>
    <row r="31" spans="1:6" s="37" customFormat="1" ht="36">
      <c r="A31" s="17">
        <v>25</v>
      </c>
      <c r="B31" s="31" t="s">
        <v>230</v>
      </c>
      <c r="C31" s="32" t="s">
        <v>231</v>
      </c>
      <c r="D31" s="38">
        <v>0</v>
      </c>
      <c r="E31" s="38">
        <v>-31.86</v>
      </c>
      <c r="F31" s="36" t="s">
        <v>221</v>
      </c>
    </row>
    <row r="32" spans="1:6" ht="36">
      <c r="A32" s="17">
        <v>26</v>
      </c>
      <c r="B32" s="31" t="s">
        <v>110</v>
      </c>
      <c r="C32" s="32" t="s">
        <v>20</v>
      </c>
      <c r="D32" s="38">
        <f>D33+D34+D40+D41</f>
        <v>67133380</v>
      </c>
      <c r="E32" s="38">
        <f>E33+E34+E40+E41</f>
        <v>70877266.450000003</v>
      </c>
      <c r="F32" s="27">
        <f t="shared" si="0"/>
        <v>105.57678825347392</v>
      </c>
    </row>
    <row r="33" spans="1:6" ht="72">
      <c r="A33" s="17">
        <v>27</v>
      </c>
      <c r="B33" s="31" t="s">
        <v>111</v>
      </c>
      <c r="C33" s="32" t="s">
        <v>21</v>
      </c>
      <c r="D33" s="38">
        <f>4815000-1236500</f>
        <v>3578500</v>
      </c>
      <c r="E33" s="38">
        <f>4815000-1236500</f>
        <v>3578500</v>
      </c>
      <c r="F33" s="27">
        <f t="shared" si="0"/>
        <v>100</v>
      </c>
    </row>
    <row r="34" spans="1:6" ht="90">
      <c r="A34" s="17">
        <v>28</v>
      </c>
      <c r="B34" s="31" t="s">
        <v>112</v>
      </c>
      <c r="C34" s="32" t="s">
        <v>22</v>
      </c>
      <c r="D34" s="38">
        <f>D35+D36+D37+D38+D39</f>
        <v>44808780</v>
      </c>
      <c r="E34" s="38">
        <f>E35+E36+E37+E38+E39</f>
        <v>48296789.120000005</v>
      </c>
      <c r="F34" s="27">
        <f t="shared" si="0"/>
        <v>107.78420907688182</v>
      </c>
    </row>
    <row r="35" spans="1:6" ht="72">
      <c r="A35" s="17">
        <v>29</v>
      </c>
      <c r="B35" s="31" t="s">
        <v>113</v>
      </c>
      <c r="C35" s="32" t="s">
        <v>23</v>
      </c>
      <c r="D35" s="38">
        <f>44011000-17038400</f>
        <v>26972600</v>
      </c>
      <c r="E35" s="38">
        <v>30437566.260000002</v>
      </c>
      <c r="F35" s="27">
        <f t="shared" si="0"/>
        <v>112.84624493004011</v>
      </c>
    </row>
    <row r="36" spans="1:6" ht="90">
      <c r="A36" s="17">
        <v>30</v>
      </c>
      <c r="B36" s="31" t="s">
        <v>144</v>
      </c>
      <c r="C36" s="32" t="s">
        <v>24</v>
      </c>
      <c r="D36" s="38">
        <v>7446000</v>
      </c>
      <c r="E36" s="38">
        <v>9054203.3900000006</v>
      </c>
      <c r="F36" s="27">
        <f t="shared" si="0"/>
        <v>121.5982190437819</v>
      </c>
    </row>
    <row r="37" spans="1:6" ht="90">
      <c r="A37" s="17">
        <v>31</v>
      </c>
      <c r="B37" s="31" t="s">
        <v>143</v>
      </c>
      <c r="C37" s="32" t="s">
        <v>25</v>
      </c>
      <c r="D37" s="38">
        <v>55700</v>
      </c>
      <c r="E37" s="38">
        <v>56082.42</v>
      </c>
      <c r="F37" s="27">
        <f t="shared" si="0"/>
        <v>100.68657091561938</v>
      </c>
    </row>
    <row r="38" spans="1:6" ht="36">
      <c r="A38" s="17">
        <v>32</v>
      </c>
      <c r="B38" s="31" t="s">
        <v>114</v>
      </c>
      <c r="C38" s="32" t="s">
        <v>26</v>
      </c>
      <c r="D38" s="38">
        <v>10123780</v>
      </c>
      <c r="E38" s="38">
        <v>8506277.6099999994</v>
      </c>
      <c r="F38" s="27">
        <f t="shared" si="0"/>
        <v>84.022742592193822</v>
      </c>
    </row>
    <row r="39" spans="1:6" s="41" customFormat="1" ht="54">
      <c r="A39" s="17">
        <v>33</v>
      </c>
      <c r="B39" s="39" t="s">
        <v>174</v>
      </c>
      <c r="C39" s="40" t="s">
        <v>66</v>
      </c>
      <c r="D39" s="38">
        <f>208800+1900</f>
        <v>210700</v>
      </c>
      <c r="E39" s="38">
        <f>241760.01+899.43</f>
        <v>242659.44</v>
      </c>
      <c r="F39" s="27">
        <f t="shared" si="0"/>
        <v>115.16822021831989</v>
      </c>
    </row>
    <row r="40" spans="1:6">
      <c r="A40" s="17">
        <v>34</v>
      </c>
      <c r="B40" s="31" t="s">
        <v>115</v>
      </c>
      <c r="C40" s="32" t="s">
        <v>27</v>
      </c>
      <c r="D40" s="38">
        <v>406100</v>
      </c>
      <c r="E40" s="38">
        <v>829708</v>
      </c>
      <c r="F40" s="27">
        <f t="shared" si="0"/>
        <v>204.31125338586554</v>
      </c>
    </row>
    <row r="41" spans="1:6" ht="90">
      <c r="A41" s="17">
        <v>35</v>
      </c>
      <c r="B41" s="31" t="s">
        <v>116</v>
      </c>
      <c r="C41" s="32" t="s">
        <v>28</v>
      </c>
      <c r="D41" s="38">
        <v>18340000</v>
      </c>
      <c r="E41" s="38">
        <v>18172269.329999998</v>
      </c>
      <c r="F41" s="27">
        <f t="shared" si="0"/>
        <v>99.085438004362032</v>
      </c>
    </row>
    <row r="42" spans="1:6">
      <c r="A42" s="17">
        <v>36</v>
      </c>
      <c r="B42" s="31" t="s">
        <v>117</v>
      </c>
      <c r="C42" s="32" t="s">
        <v>29</v>
      </c>
      <c r="D42" s="38">
        <f>D43+D44</f>
        <v>15384400</v>
      </c>
      <c r="E42" s="38">
        <f>E43+E44</f>
        <v>13383656.100000001</v>
      </c>
      <c r="F42" s="27">
        <f t="shared" si="0"/>
        <v>86.994982579756126</v>
      </c>
    </row>
    <row r="43" spans="1:6">
      <c r="A43" s="17">
        <v>37</v>
      </c>
      <c r="B43" s="31" t="s">
        <v>118</v>
      </c>
      <c r="C43" s="32" t="s">
        <v>30</v>
      </c>
      <c r="D43" s="38">
        <v>15134400</v>
      </c>
      <c r="E43" s="38">
        <v>13355206.300000001</v>
      </c>
      <c r="F43" s="27">
        <f t="shared" si="0"/>
        <v>88.244042049899576</v>
      </c>
    </row>
    <row r="44" spans="1:6">
      <c r="A44" s="17">
        <v>38</v>
      </c>
      <c r="B44" s="31" t="s">
        <v>146</v>
      </c>
      <c r="C44" s="32" t="s">
        <v>145</v>
      </c>
      <c r="D44" s="38">
        <f>178200+71800</f>
        <v>250000</v>
      </c>
      <c r="E44" s="38">
        <v>28449.8</v>
      </c>
      <c r="F44" s="27">
        <f t="shared" si="0"/>
        <v>11.37992</v>
      </c>
    </row>
    <row r="45" spans="1:6" ht="36">
      <c r="A45" s="17">
        <v>39</v>
      </c>
      <c r="B45" s="31" t="s">
        <v>209</v>
      </c>
      <c r="C45" s="32" t="s">
        <v>152</v>
      </c>
      <c r="D45" s="38">
        <f>D46+D47</f>
        <v>1747285.03</v>
      </c>
      <c r="E45" s="38">
        <f>E46+E47</f>
        <v>4109791.5599999996</v>
      </c>
      <c r="F45" s="27">
        <f t="shared" si="0"/>
        <v>235.21013969884464</v>
      </c>
    </row>
    <row r="46" spans="1:6">
      <c r="A46" s="17">
        <v>40</v>
      </c>
      <c r="B46" s="31" t="s">
        <v>119</v>
      </c>
      <c r="C46" s="32" t="s">
        <v>31</v>
      </c>
      <c r="D46" s="38">
        <f>486380-196089</f>
        <v>290291</v>
      </c>
      <c r="E46" s="38">
        <v>293370.49</v>
      </c>
      <c r="F46" s="27">
        <f t="shared" si="0"/>
        <v>101.06082861680177</v>
      </c>
    </row>
    <row r="47" spans="1:6">
      <c r="A47" s="17">
        <v>41</v>
      </c>
      <c r="B47" s="31" t="s">
        <v>120</v>
      </c>
      <c r="C47" s="32" t="s">
        <v>32</v>
      </c>
      <c r="D47" s="38">
        <f>609890+112554.54+699378.75+35170.74</f>
        <v>1456994.03</v>
      </c>
      <c r="E47" s="38">
        <v>3816421.07</v>
      </c>
      <c r="F47" s="27">
        <f t="shared" si="0"/>
        <v>261.93800327376772</v>
      </c>
    </row>
    <row r="48" spans="1:6" ht="36">
      <c r="A48" s="17">
        <v>42</v>
      </c>
      <c r="B48" s="31" t="s">
        <v>121</v>
      </c>
      <c r="C48" s="32" t="s">
        <v>33</v>
      </c>
      <c r="D48" s="38">
        <f>D49+D50</f>
        <v>17517350</v>
      </c>
      <c r="E48" s="38">
        <f>E49+E50</f>
        <v>13043456.25</v>
      </c>
      <c r="F48" s="27">
        <f t="shared" si="0"/>
        <v>74.460213730958174</v>
      </c>
    </row>
    <row r="49" spans="1:6">
      <c r="A49" s="17">
        <v>43</v>
      </c>
      <c r="B49" s="31" t="s">
        <v>122</v>
      </c>
      <c r="C49" s="32" t="s">
        <v>34</v>
      </c>
      <c r="D49" s="38">
        <f>196800+408100</f>
        <v>604900</v>
      </c>
      <c r="E49" s="38">
        <v>604855</v>
      </c>
      <c r="F49" s="27">
        <f t="shared" si="0"/>
        <v>99.992560753843605</v>
      </c>
    </row>
    <row r="50" spans="1:6" ht="90">
      <c r="A50" s="17">
        <v>44</v>
      </c>
      <c r="B50" s="31" t="s">
        <v>123</v>
      </c>
      <c r="C50" s="32" t="s">
        <v>35</v>
      </c>
      <c r="D50" s="38">
        <f>16877250+35200</f>
        <v>16912450</v>
      </c>
      <c r="E50" s="38">
        <v>12438601.25</v>
      </c>
      <c r="F50" s="27">
        <f t="shared" si="0"/>
        <v>73.547009747257192</v>
      </c>
    </row>
    <row r="51" spans="1:6">
      <c r="A51" s="17">
        <v>45</v>
      </c>
      <c r="B51" s="31" t="s">
        <v>124</v>
      </c>
      <c r="C51" s="32" t="s">
        <v>36</v>
      </c>
      <c r="D51" s="38">
        <f>SUM(D52:D56)</f>
        <v>2171941.9300000002</v>
      </c>
      <c r="E51" s="38">
        <f>SUM(E52:E56)</f>
        <v>2013149.66</v>
      </c>
      <c r="F51" s="27">
        <f t="shared" si="0"/>
        <v>92.688926540499168</v>
      </c>
    </row>
    <row r="52" spans="1:6" ht="36">
      <c r="A52" s="17">
        <v>46</v>
      </c>
      <c r="B52" s="31" t="s">
        <v>67</v>
      </c>
      <c r="C52" s="32" t="s">
        <v>210</v>
      </c>
      <c r="D52" s="38">
        <f>105600+261800</f>
        <v>367400</v>
      </c>
      <c r="E52" s="38">
        <v>489171.6</v>
      </c>
      <c r="F52" s="27">
        <f t="shared" si="0"/>
        <v>133.14414806750133</v>
      </c>
    </row>
    <row r="53" spans="1:6" s="37" customFormat="1" ht="36">
      <c r="A53" s="17">
        <v>47</v>
      </c>
      <c r="B53" s="33" t="s">
        <v>222</v>
      </c>
      <c r="C53" s="34" t="s">
        <v>223</v>
      </c>
      <c r="D53" s="35">
        <v>0</v>
      </c>
      <c r="E53" s="35">
        <v>90747.26</v>
      </c>
      <c r="F53" s="36" t="s">
        <v>221</v>
      </c>
    </row>
    <row r="54" spans="1:6" ht="108">
      <c r="A54" s="17">
        <v>48</v>
      </c>
      <c r="B54" s="31" t="s">
        <v>69</v>
      </c>
      <c r="C54" s="32" t="s">
        <v>211</v>
      </c>
      <c r="D54" s="38">
        <f>1297700+196542.07</f>
        <v>1494242.07</v>
      </c>
      <c r="E54" s="38">
        <v>977937.12</v>
      </c>
      <c r="F54" s="27">
        <f t="shared" si="0"/>
        <v>65.447034294784643</v>
      </c>
    </row>
    <row r="55" spans="1:6">
      <c r="A55" s="17">
        <v>49</v>
      </c>
      <c r="B55" s="31" t="s">
        <v>70</v>
      </c>
      <c r="C55" s="32" t="s">
        <v>68</v>
      </c>
      <c r="D55" s="38">
        <f>170000+139299.86</f>
        <v>309299.86</v>
      </c>
      <c r="E55" s="38">
        <v>455293.68</v>
      </c>
      <c r="F55" s="27">
        <f t="shared" si="0"/>
        <v>147.2013857361591</v>
      </c>
    </row>
    <row r="56" spans="1:6">
      <c r="A56" s="17">
        <v>50</v>
      </c>
      <c r="B56" s="31" t="s">
        <v>90</v>
      </c>
      <c r="C56" s="32" t="s">
        <v>91</v>
      </c>
      <c r="D56" s="38">
        <v>1000</v>
      </c>
      <c r="E56" s="38">
        <v>0</v>
      </c>
      <c r="F56" s="27">
        <f t="shared" si="0"/>
        <v>0</v>
      </c>
    </row>
    <row r="57" spans="1:6" s="44" customFormat="1">
      <c r="A57" s="17">
        <v>51</v>
      </c>
      <c r="B57" s="39" t="s">
        <v>224</v>
      </c>
      <c r="C57" s="40" t="s">
        <v>225</v>
      </c>
      <c r="D57" s="42">
        <v>0</v>
      </c>
      <c r="E57" s="43">
        <v>781287.73</v>
      </c>
      <c r="F57" s="36" t="s">
        <v>221</v>
      </c>
    </row>
    <row r="58" spans="1:6">
      <c r="A58" s="17">
        <v>52</v>
      </c>
      <c r="B58" s="31" t="s">
        <v>125</v>
      </c>
      <c r="C58" s="32" t="s">
        <v>37</v>
      </c>
      <c r="D58" s="25">
        <f>D59+D128+D129+D130</f>
        <v>3309286177.7400002</v>
      </c>
      <c r="E58" s="26">
        <f>E59+E128+E129+E130</f>
        <v>3287991592.9299998</v>
      </c>
      <c r="F58" s="27">
        <f t="shared" si="0"/>
        <v>99.356520298750866</v>
      </c>
    </row>
    <row r="59" spans="1:6" ht="36">
      <c r="A59" s="17">
        <v>53</v>
      </c>
      <c r="B59" s="31" t="s">
        <v>126</v>
      </c>
      <c r="C59" s="32" t="s">
        <v>38</v>
      </c>
      <c r="D59" s="25">
        <f>D60+D69+D95+D118</f>
        <v>3284833911.5</v>
      </c>
      <c r="E59" s="26">
        <f>E60+E69+E95+E118</f>
        <v>3265223547.5999999</v>
      </c>
      <c r="F59" s="27">
        <f t="shared" si="0"/>
        <v>99.403002878430314</v>
      </c>
    </row>
    <row r="60" spans="1:6">
      <c r="A60" s="17">
        <v>54</v>
      </c>
      <c r="B60" s="31" t="s">
        <v>127</v>
      </c>
      <c r="C60" s="32" t="s">
        <v>46</v>
      </c>
      <c r="D60" s="25">
        <f>D61+D63+D65+D67</f>
        <v>1197218443</v>
      </c>
      <c r="E60" s="26">
        <f>E61+E63+E65+E67</f>
        <v>1197218443</v>
      </c>
      <c r="F60" s="27">
        <f t="shared" si="0"/>
        <v>100</v>
      </c>
    </row>
    <row r="61" spans="1:6">
      <c r="A61" s="17">
        <v>55</v>
      </c>
      <c r="B61" s="33" t="s">
        <v>128</v>
      </c>
      <c r="C61" s="32" t="s">
        <v>47</v>
      </c>
      <c r="D61" s="25">
        <f t="shared" ref="D61:E61" si="6">D62</f>
        <v>825388000</v>
      </c>
      <c r="E61" s="26">
        <f t="shared" si="6"/>
        <v>825388000</v>
      </c>
      <c r="F61" s="27">
        <f t="shared" si="0"/>
        <v>100</v>
      </c>
    </row>
    <row r="62" spans="1:6" ht="36">
      <c r="A62" s="17">
        <v>56</v>
      </c>
      <c r="B62" s="31" t="s">
        <v>75</v>
      </c>
      <c r="C62" s="32" t="s">
        <v>48</v>
      </c>
      <c r="D62" s="25">
        <v>825388000</v>
      </c>
      <c r="E62" s="26">
        <v>825388000</v>
      </c>
      <c r="F62" s="27">
        <f t="shared" si="0"/>
        <v>100</v>
      </c>
    </row>
    <row r="63" spans="1:6" ht="36">
      <c r="A63" s="17">
        <v>57</v>
      </c>
      <c r="B63" s="31" t="s">
        <v>73</v>
      </c>
      <c r="C63" s="32" t="s">
        <v>71</v>
      </c>
      <c r="D63" s="25">
        <f t="shared" ref="D63:E63" si="7">D64</f>
        <v>127717000</v>
      </c>
      <c r="E63" s="26">
        <f t="shared" si="7"/>
        <v>127717000</v>
      </c>
      <c r="F63" s="27">
        <f t="shared" si="0"/>
        <v>100</v>
      </c>
    </row>
    <row r="64" spans="1:6" ht="36">
      <c r="A64" s="17">
        <v>58</v>
      </c>
      <c r="B64" s="31" t="s">
        <v>74</v>
      </c>
      <c r="C64" s="32" t="s">
        <v>72</v>
      </c>
      <c r="D64" s="25">
        <v>127717000</v>
      </c>
      <c r="E64" s="26">
        <v>127717000</v>
      </c>
      <c r="F64" s="27">
        <f t="shared" si="0"/>
        <v>100</v>
      </c>
    </row>
    <row r="65" spans="1:6" ht="54">
      <c r="A65" s="17">
        <v>59</v>
      </c>
      <c r="B65" s="31" t="s">
        <v>129</v>
      </c>
      <c r="C65" s="32" t="s">
        <v>49</v>
      </c>
      <c r="D65" s="25">
        <f t="shared" ref="D65:E67" si="8">D66</f>
        <v>242919000</v>
      </c>
      <c r="E65" s="26">
        <f t="shared" si="8"/>
        <v>242919000</v>
      </c>
      <c r="F65" s="27">
        <f t="shared" si="0"/>
        <v>100</v>
      </c>
    </row>
    <row r="66" spans="1:6" ht="54">
      <c r="A66" s="17">
        <v>60</v>
      </c>
      <c r="B66" s="31" t="s">
        <v>130</v>
      </c>
      <c r="C66" s="32" t="s">
        <v>50</v>
      </c>
      <c r="D66" s="25">
        <v>242919000</v>
      </c>
      <c r="E66" s="26">
        <v>242919000</v>
      </c>
      <c r="F66" s="27">
        <f t="shared" si="0"/>
        <v>100</v>
      </c>
    </row>
    <row r="67" spans="1:6" ht="36">
      <c r="A67" s="17">
        <v>61</v>
      </c>
      <c r="B67" s="31" t="s">
        <v>214</v>
      </c>
      <c r="C67" s="32" t="s">
        <v>212</v>
      </c>
      <c r="D67" s="25">
        <f t="shared" si="8"/>
        <v>1194443</v>
      </c>
      <c r="E67" s="26">
        <f t="shared" si="8"/>
        <v>1194443</v>
      </c>
      <c r="F67" s="27">
        <f t="shared" si="0"/>
        <v>100</v>
      </c>
    </row>
    <row r="68" spans="1:6" ht="36">
      <c r="A68" s="17">
        <v>62</v>
      </c>
      <c r="B68" s="31" t="s">
        <v>215</v>
      </c>
      <c r="C68" s="32" t="s">
        <v>213</v>
      </c>
      <c r="D68" s="25">
        <v>1194443</v>
      </c>
      <c r="E68" s="26">
        <v>1194443</v>
      </c>
      <c r="F68" s="27">
        <f t="shared" si="0"/>
        <v>100</v>
      </c>
    </row>
    <row r="69" spans="1:6" ht="36">
      <c r="A69" s="17">
        <v>63</v>
      </c>
      <c r="B69" s="31" t="s">
        <v>131</v>
      </c>
      <c r="C69" s="32" t="s">
        <v>51</v>
      </c>
      <c r="D69" s="25">
        <f>D70+D72+D76+D78+D80+D82+D74</f>
        <v>114041948.5</v>
      </c>
      <c r="E69" s="26">
        <f>E70+E72+E76+E78+E80+E82+E74</f>
        <v>114041941.97</v>
      </c>
      <c r="F69" s="27">
        <f t="shared" si="0"/>
        <v>99.999994274036808</v>
      </c>
    </row>
    <row r="70" spans="1:6" ht="36">
      <c r="A70" s="17">
        <v>64</v>
      </c>
      <c r="B70" s="31" t="s">
        <v>147</v>
      </c>
      <c r="C70" s="34" t="s">
        <v>85</v>
      </c>
      <c r="D70" s="38">
        <f>D71</f>
        <v>22013200</v>
      </c>
      <c r="E70" s="38">
        <f>E71</f>
        <v>22013193.469999999</v>
      </c>
      <c r="F70" s="27">
        <f t="shared" si="0"/>
        <v>99.999970335980223</v>
      </c>
    </row>
    <row r="71" spans="1:6" ht="36">
      <c r="A71" s="17">
        <v>65</v>
      </c>
      <c r="B71" s="31" t="s">
        <v>87</v>
      </c>
      <c r="C71" s="34" t="s">
        <v>86</v>
      </c>
      <c r="D71" s="38">
        <f>31834200-9821000</f>
        <v>22013200</v>
      </c>
      <c r="E71" s="38">
        <v>22013193.469999999</v>
      </c>
      <c r="F71" s="27">
        <f t="shared" si="0"/>
        <v>99.999970335980223</v>
      </c>
    </row>
    <row r="72" spans="1:6" s="37" customFormat="1" ht="72">
      <c r="A72" s="17">
        <v>66</v>
      </c>
      <c r="B72" s="31" t="s">
        <v>175</v>
      </c>
      <c r="C72" s="34" t="s">
        <v>176</v>
      </c>
      <c r="D72" s="45">
        <f>D73</f>
        <v>252000</v>
      </c>
      <c r="E72" s="35">
        <f>E73</f>
        <v>252000</v>
      </c>
      <c r="F72" s="27">
        <f t="shared" si="0"/>
        <v>100</v>
      </c>
    </row>
    <row r="73" spans="1:6" s="37" customFormat="1" ht="72">
      <c r="A73" s="17">
        <v>67</v>
      </c>
      <c r="B73" s="31" t="s">
        <v>177</v>
      </c>
      <c r="C73" s="34" t="s">
        <v>178</v>
      </c>
      <c r="D73" s="45">
        <v>252000</v>
      </c>
      <c r="E73" s="35">
        <v>252000</v>
      </c>
      <c r="F73" s="27">
        <f t="shared" si="0"/>
        <v>100</v>
      </c>
    </row>
    <row r="74" spans="1:6" s="37" customFormat="1" ht="36">
      <c r="A74" s="17">
        <v>68</v>
      </c>
      <c r="B74" s="31" t="s">
        <v>206</v>
      </c>
      <c r="C74" s="34" t="s">
        <v>205</v>
      </c>
      <c r="D74" s="45">
        <f>D75</f>
        <v>176900</v>
      </c>
      <c r="E74" s="35">
        <f>E75</f>
        <v>176900</v>
      </c>
      <c r="F74" s="27">
        <f t="shared" si="0"/>
        <v>100</v>
      </c>
    </row>
    <row r="75" spans="1:6" s="37" customFormat="1" ht="36">
      <c r="A75" s="17">
        <v>69</v>
      </c>
      <c r="B75" s="31" t="s">
        <v>207</v>
      </c>
      <c r="C75" s="34" t="s">
        <v>204</v>
      </c>
      <c r="D75" s="45">
        <v>176900</v>
      </c>
      <c r="E75" s="35">
        <v>176900</v>
      </c>
      <c r="F75" s="27">
        <f t="shared" si="0"/>
        <v>100</v>
      </c>
    </row>
    <row r="76" spans="1:6" ht="54">
      <c r="A76" s="17">
        <v>70</v>
      </c>
      <c r="B76" s="31" t="s">
        <v>84</v>
      </c>
      <c r="C76" s="34" t="s">
        <v>81</v>
      </c>
      <c r="D76" s="38">
        <f>D77</f>
        <v>6175800</v>
      </c>
      <c r="E76" s="38">
        <f>E77</f>
        <v>6175800</v>
      </c>
      <c r="F76" s="27">
        <f t="shared" si="0"/>
        <v>100</v>
      </c>
    </row>
    <row r="77" spans="1:6" ht="72">
      <c r="A77" s="17">
        <v>71</v>
      </c>
      <c r="B77" s="31" t="s">
        <v>83</v>
      </c>
      <c r="C77" s="34" t="s">
        <v>82</v>
      </c>
      <c r="D77" s="38">
        <f>10106200-3930400</f>
        <v>6175800</v>
      </c>
      <c r="E77" s="38">
        <f>10106200-3930400</f>
        <v>6175800</v>
      </c>
      <c r="F77" s="27">
        <f t="shared" ref="F77:F130" si="9">E77/D77*100</f>
        <v>100</v>
      </c>
    </row>
    <row r="78" spans="1:6" s="37" customFormat="1" ht="36">
      <c r="A78" s="17">
        <v>72</v>
      </c>
      <c r="B78" s="31" t="s">
        <v>186</v>
      </c>
      <c r="C78" s="34" t="s">
        <v>187</v>
      </c>
      <c r="D78" s="45">
        <f>D79</f>
        <v>1899776</v>
      </c>
      <c r="E78" s="35">
        <f>E79</f>
        <v>1899776</v>
      </c>
      <c r="F78" s="27">
        <f t="shared" si="9"/>
        <v>100</v>
      </c>
    </row>
    <row r="79" spans="1:6" s="37" customFormat="1" ht="36">
      <c r="A79" s="17">
        <v>73</v>
      </c>
      <c r="B79" s="31" t="s">
        <v>188</v>
      </c>
      <c r="C79" s="34" t="s">
        <v>189</v>
      </c>
      <c r="D79" s="45">
        <v>1899776</v>
      </c>
      <c r="E79" s="35">
        <v>1899776</v>
      </c>
      <c r="F79" s="27">
        <f t="shared" si="9"/>
        <v>100</v>
      </c>
    </row>
    <row r="80" spans="1:6" ht="36">
      <c r="A80" s="17">
        <v>74</v>
      </c>
      <c r="B80" s="31" t="s">
        <v>80</v>
      </c>
      <c r="C80" s="34" t="s">
        <v>77</v>
      </c>
      <c r="D80" s="38">
        <f>D81</f>
        <v>11896100</v>
      </c>
      <c r="E80" s="38">
        <f>E81</f>
        <v>11896100</v>
      </c>
      <c r="F80" s="27">
        <f t="shared" si="9"/>
        <v>100</v>
      </c>
    </row>
    <row r="81" spans="1:6" ht="36">
      <c r="A81" s="17">
        <v>75</v>
      </c>
      <c r="B81" s="31" t="s">
        <v>79</v>
      </c>
      <c r="C81" s="34" t="s">
        <v>78</v>
      </c>
      <c r="D81" s="38">
        <f>12245000-348900</f>
        <v>11896100</v>
      </c>
      <c r="E81" s="38">
        <f>12245000-348900</f>
        <v>11896100</v>
      </c>
      <c r="F81" s="27">
        <f t="shared" si="9"/>
        <v>100</v>
      </c>
    </row>
    <row r="82" spans="1:6" s="37" customFormat="1">
      <c r="A82" s="17">
        <v>76</v>
      </c>
      <c r="B82" s="31" t="s">
        <v>163</v>
      </c>
      <c r="C82" s="32" t="s">
        <v>164</v>
      </c>
      <c r="D82" s="46">
        <f t="shared" ref="D82:E82" si="10">D83</f>
        <v>71628172.5</v>
      </c>
      <c r="E82" s="38">
        <f t="shared" si="10"/>
        <v>71628172.5</v>
      </c>
      <c r="F82" s="27">
        <f t="shared" si="9"/>
        <v>100</v>
      </c>
    </row>
    <row r="83" spans="1:6" s="41" customFormat="1">
      <c r="A83" s="17">
        <v>77</v>
      </c>
      <c r="B83" s="33" t="s">
        <v>165</v>
      </c>
      <c r="C83" s="34" t="s">
        <v>166</v>
      </c>
      <c r="D83" s="47">
        <f>SUM(D84:D94)</f>
        <v>71628172.5</v>
      </c>
      <c r="E83" s="47">
        <f>SUM(E84:E94)</f>
        <v>71628172.5</v>
      </c>
      <c r="F83" s="27">
        <f t="shared" si="9"/>
        <v>100</v>
      </c>
    </row>
    <row r="84" spans="1:6" s="41" customFormat="1" ht="36">
      <c r="A84" s="17">
        <v>78</v>
      </c>
      <c r="B84" s="48" t="s">
        <v>167</v>
      </c>
      <c r="C84" s="40" t="s">
        <v>166</v>
      </c>
      <c r="D84" s="25">
        <v>38449000</v>
      </c>
      <c r="E84" s="26">
        <v>38449000</v>
      </c>
      <c r="F84" s="27">
        <f t="shared" si="9"/>
        <v>100</v>
      </c>
    </row>
    <row r="85" spans="1:6" s="41" customFormat="1" ht="54">
      <c r="A85" s="17">
        <v>79</v>
      </c>
      <c r="B85" s="49" t="s">
        <v>168</v>
      </c>
      <c r="C85" s="34" t="s">
        <v>166</v>
      </c>
      <c r="D85" s="25">
        <v>26155500</v>
      </c>
      <c r="E85" s="26">
        <v>26155500</v>
      </c>
      <c r="F85" s="27">
        <f t="shared" si="9"/>
        <v>100</v>
      </c>
    </row>
    <row r="86" spans="1:6" s="41" customFormat="1" ht="54">
      <c r="A86" s="17">
        <v>80</v>
      </c>
      <c r="B86" s="49" t="s">
        <v>190</v>
      </c>
      <c r="C86" s="34" t="s">
        <v>166</v>
      </c>
      <c r="D86" s="25">
        <v>2475000</v>
      </c>
      <c r="E86" s="26">
        <v>2475000</v>
      </c>
      <c r="F86" s="27">
        <f t="shared" si="9"/>
        <v>100</v>
      </c>
    </row>
    <row r="87" spans="1:6" s="41" customFormat="1" ht="16.5" customHeight="1">
      <c r="A87" s="17">
        <v>81</v>
      </c>
      <c r="B87" s="49" t="s">
        <v>191</v>
      </c>
      <c r="C87" s="34" t="s">
        <v>166</v>
      </c>
      <c r="D87" s="25">
        <v>280100</v>
      </c>
      <c r="E87" s="26">
        <v>280100</v>
      </c>
      <c r="F87" s="27">
        <f t="shared" si="9"/>
        <v>100</v>
      </c>
    </row>
    <row r="88" spans="1:6" s="41" customFormat="1" ht="36">
      <c r="A88" s="17">
        <v>82</v>
      </c>
      <c r="B88" s="49" t="s">
        <v>195</v>
      </c>
      <c r="C88" s="34" t="s">
        <v>166</v>
      </c>
      <c r="D88" s="25">
        <v>97800</v>
      </c>
      <c r="E88" s="26">
        <v>97800</v>
      </c>
      <c r="F88" s="27">
        <f t="shared" si="9"/>
        <v>100</v>
      </c>
    </row>
    <row r="89" spans="1:6" s="41" customFormat="1" ht="36">
      <c r="A89" s="17">
        <v>83</v>
      </c>
      <c r="B89" s="49" t="s">
        <v>192</v>
      </c>
      <c r="C89" s="34" t="s">
        <v>166</v>
      </c>
      <c r="D89" s="25">
        <v>325900</v>
      </c>
      <c r="E89" s="26">
        <v>325900</v>
      </c>
      <c r="F89" s="27">
        <f t="shared" si="9"/>
        <v>100</v>
      </c>
    </row>
    <row r="90" spans="1:6" s="41" customFormat="1" ht="36">
      <c r="A90" s="17">
        <v>84</v>
      </c>
      <c r="B90" s="49" t="s">
        <v>193</v>
      </c>
      <c r="C90" s="34" t="s">
        <v>166</v>
      </c>
      <c r="D90" s="25">
        <v>604600</v>
      </c>
      <c r="E90" s="26">
        <v>604600</v>
      </c>
      <c r="F90" s="27">
        <f t="shared" si="9"/>
        <v>100</v>
      </c>
    </row>
    <row r="91" spans="1:6" s="41" customFormat="1" ht="54">
      <c r="A91" s="17">
        <v>85</v>
      </c>
      <c r="B91" s="49" t="s">
        <v>194</v>
      </c>
      <c r="C91" s="34" t="s">
        <v>166</v>
      </c>
      <c r="D91" s="25">
        <v>260800</v>
      </c>
      <c r="E91" s="26">
        <v>260800</v>
      </c>
      <c r="F91" s="27">
        <f t="shared" si="9"/>
        <v>100</v>
      </c>
    </row>
    <row r="92" spans="1:6" s="41" customFormat="1" ht="36">
      <c r="A92" s="17">
        <v>86</v>
      </c>
      <c r="B92" s="49" t="s">
        <v>200</v>
      </c>
      <c r="C92" s="34" t="s">
        <v>166</v>
      </c>
      <c r="D92" s="25">
        <v>2233472.5</v>
      </c>
      <c r="E92" s="26">
        <v>2233472.5</v>
      </c>
      <c r="F92" s="27">
        <f t="shared" si="9"/>
        <v>100</v>
      </c>
    </row>
    <row r="93" spans="1:6" s="41" customFormat="1" ht="144">
      <c r="A93" s="17">
        <v>87</v>
      </c>
      <c r="B93" s="49" t="s">
        <v>201</v>
      </c>
      <c r="C93" s="34" t="s">
        <v>166</v>
      </c>
      <c r="D93" s="25">
        <v>103000</v>
      </c>
      <c r="E93" s="26">
        <v>103000</v>
      </c>
      <c r="F93" s="27">
        <f t="shared" si="9"/>
        <v>100</v>
      </c>
    </row>
    <row r="94" spans="1:6" s="41" customFormat="1" ht="72">
      <c r="A94" s="17">
        <v>88</v>
      </c>
      <c r="B94" s="49" t="s">
        <v>208</v>
      </c>
      <c r="C94" s="34" t="s">
        <v>166</v>
      </c>
      <c r="D94" s="25">
        <f>50000+593000</f>
        <v>643000</v>
      </c>
      <c r="E94" s="26">
        <f>50000+593000</f>
        <v>643000</v>
      </c>
      <c r="F94" s="27">
        <f t="shared" si="9"/>
        <v>100</v>
      </c>
    </row>
    <row r="95" spans="1:6">
      <c r="A95" s="17">
        <v>89</v>
      </c>
      <c r="B95" s="31" t="s">
        <v>133</v>
      </c>
      <c r="C95" s="32" t="s">
        <v>52</v>
      </c>
      <c r="D95" s="25">
        <f>D96+D98+D106+D108+D110+D112+D114</f>
        <v>1667583200</v>
      </c>
      <c r="E95" s="26">
        <f>E96+E98+E106+E108+E110+E112+E114</f>
        <v>1663117286.23</v>
      </c>
      <c r="F95" s="27">
        <f t="shared" si="9"/>
        <v>99.732192446529808</v>
      </c>
    </row>
    <row r="96" spans="1:6" ht="39.75" customHeight="1">
      <c r="A96" s="17">
        <v>90</v>
      </c>
      <c r="B96" s="31" t="s">
        <v>132</v>
      </c>
      <c r="C96" s="32" t="s">
        <v>53</v>
      </c>
      <c r="D96" s="38">
        <f>D97</f>
        <v>36231500</v>
      </c>
      <c r="E96" s="38">
        <f>E97</f>
        <v>33971500</v>
      </c>
      <c r="F96" s="27">
        <f t="shared" si="9"/>
        <v>93.762333880739135</v>
      </c>
    </row>
    <row r="97" spans="1:6" ht="36">
      <c r="A97" s="17">
        <v>91</v>
      </c>
      <c r="B97" s="31" t="s">
        <v>134</v>
      </c>
      <c r="C97" s="32" t="s">
        <v>54</v>
      </c>
      <c r="D97" s="38">
        <f>24371500+8000000+3860000</f>
        <v>36231500</v>
      </c>
      <c r="E97" s="38">
        <v>33971500</v>
      </c>
      <c r="F97" s="27">
        <f t="shared" si="9"/>
        <v>93.762333880739135</v>
      </c>
    </row>
    <row r="98" spans="1:6" s="50" customFormat="1" ht="36">
      <c r="A98" s="17">
        <v>92</v>
      </c>
      <c r="B98" s="33" t="s">
        <v>135</v>
      </c>
      <c r="C98" s="34" t="s">
        <v>76</v>
      </c>
      <c r="D98" s="38">
        <f>SUM(D99:D105)</f>
        <v>245475700</v>
      </c>
      <c r="E98" s="38">
        <f>SUM(E99:E105)</f>
        <v>240344368.62</v>
      </c>
      <c r="F98" s="27">
        <f t="shared" si="9"/>
        <v>97.909637744184053</v>
      </c>
    </row>
    <row r="99" spans="1:6" s="50" customFormat="1" ht="72">
      <c r="A99" s="17">
        <v>93</v>
      </c>
      <c r="B99" s="51" t="s">
        <v>157</v>
      </c>
      <c r="C99" s="34" t="s">
        <v>55</v>
      </c>
      <c r="D99" s="38">
        <v>239000</v>
      </c>
      <c r="E99" s="38">
        <v>239000</v>
      </c>
      <c r="F99" s="27">
        <f t="shared" si="9"/>
        <v>100</v>
      </c>
    </row>
    <row r="100" spans="1:6" s="50" customFormat="1" ht="72">
      <c r="A100" s="17">
        <v>94</v>
      </c>
      <c r="B100" s="49" t="s">
        <v>158</v>
      </c>
      <c r="C100" s="34" t="s">
        <v>55</v>
      </c>
      <c r="D100" s="38">
        <v>200</v>
      </c>
      <c r="E100" s="38">
        <v>200</v>
      </c>
      <c r="F100" s="27">
        <f t="shared" si="9"/>
        <v>100</v>
      </c>
    </row>
    <row r="101" spans="1:6" s="50" customFormat="1" ht="36">
      <c r="A101" s="17">
        <v>95</v>
      </c>
      <c r="B101" s="51" t="s">
        <v>159</v>
      </c>
      <c r="C101" s="34" t="s">
        <v>55</v>
      </c>
      <c r="D101" s="38">
        <v>136400</v>
      </c>
      <c r="E101" s="38">
        <v>136400</v>
      </c>
      <c r="F101" s="27">
        <f t="shared" si="9"/>
        <v>100</v>
      </c>
    </row>
    <row r="102" spans="1:6" s="50" customFormat="1" ht="72">
      <c r="A102" s="17">
        <v>96</v>
      </c>
      <c r="B102" s="51" t="s">
        <v>160</v>
      </c>
      <c r="C102" s="34" t="s">
        <v>55</v>
      </c>
      <c r="D102" s="38">
        <f>1123000-546000</f>
        <v>577000</v>
      </c>
      <c r="E102" s="38">
        <v>576990</v>
      </c>
      <c r="F102" s="27">
        <f t="shared" si="9"/>
        <v>99.998266897746973</v>
      </c>
    </row>
    <row r="103" spans="1:6" s="50" customFormat="1" ht="60" customHeight="1">
      <c r="A103" s="17">
        <v>97</v>
      </c>
      <c r="B103" s="49" t="s">
        <v>162</v>
      </c>
      <c r="C103" s="34" t="s">
        <v>55</v>
      </c>
      <c r="D103" s="38">
        <v>1920100</v>
      </c>
      <c r="E103" s="38">
        <v>1409300.69</v>
      </c>
      <c r="F103" s="27">
        <f t="shared" si="9"/>
        <v>73.397254830477578</v>
      </c>
    </row>
    <row r="104" spans="1:6" s="50" customFormat="1" ht="94.5" customHeight="1">
      <c r="A104" s="17">
        <v>98</v>
      </c>
      <c r="B104" s="52" t="s">
        <v>45</v>
      </c>
      <c r="C104" s="34" t="s">
        <v>55</v>
      </c>
      <c r="D104" s="38">
        <v>3179200</v>
      </c>
      <c r="E104" s="38">
        <v>3179200</v>
      </c>
      <c r="F104" s="27">
        <f t="shared" si="9"/>
        <v>100</v>
      </c>
    </row>
    <row r="105" spans="1:6" s="50" customFormat="1" ht="59.25" customHeight="1">
      <c r="A105" s="17">
        <v>99</v>
      </c>
      <c r="B105" s="51" t="s">
        <v>44</v>
      </c>
      <c r="C105" s="34" t="s">
        <v>55</v>
      </c>
      <c r="D105" s="38">
        <v>239423800</v>
      </c>
      <c r="E105" s="38">
        <f>214626976.46+20176301.47</f>
        <v>234803277.93000001</v>
      </c>
      <c r="F105" s="27">
        <f t="shared" si="9"/>
        <v>98.070149220754161</v>
      </c>
    </row>
    <row r="106" spans="1:6" s="54" customFormat="1" ht="54.75">
      <c r="A106" s="17">
        <v>100</v>
      </c>
      <c r="B106" s="52" t="s">
        <v>97</v>
      </c>
      <c r="C106" s="53" t="s">
        <v>92</v>
      </c>
      <c r="D106" s="38">
        <f>D107</f>
        <v>36500</v>
      </c>
      <c r="E106" s="38">
        <f>E107</f>
        <v>4386.8999999999996</v>
      </c>
      <c r="F106" s="27">
        <f t="shared" si="9"/>
        <v>12.018904109589041</v>
      </c>
    </row>
    <row r="107" spans="1:6" s="55" customFormat="1" ht="57.75" customHeight="1">
      <c r="A107" s="17">
        <v>101</v>
      </c>
      <c r="B107" s="52" t="s">
        <v>96</v>
      </c>
      <c r="C107" s="53" t="s">
        <v>93</v>
      </c>
      <c r="D107" s="38">
        <v>36500</v>
      </c>
      <c r="E107" s="38">
        <v>4386.8999999999996</v>
      </c>
      <c r="F107" s="27">
        <f t="shared" si="9"/>
        <v>12.018904109589041</v>
      </c>
    </row>
    <row r="108" spans="1:6" ht="36">
      <c r="A108" s="17">
        <v>102</v>
      </c>
      <c r="B108" s="31" t="s">
        <v>136</v>
      </c>
      <c r="C108" s="32" t="s">
        <v>59</v>
      </c>
      <c r="D108" s="47">
        <f t="shared" ref="D108:E112" si="11">D109</f>
        <v>32551400</v>
      </c>
      <c r="E108" s="47">
        <f t="shared" si="11"/>
        <v>32521473.210000001</v>
      </c>
      <c r="F108" s="27">
        <f t="shared" si="9"/>
        <v>99.908062971177884</v>
      </c>
    </row>
    <row r="109" spans="1:6" ht="36">
      <c r="A109" s="17">
        <v>103</v>
      </c>
      <c r="B109" s="31" t="s">
        <v>60</v>
      </c>
      <c r="C109" s="32" t="s">
        <v>56</v>
      </c>
      <c r="D109" s="38">
        <v>32551400</v>
      </c>
      <c r="E109" s="38">
        <v>32521473.210000001</v>
      </c>
      <c r="F109" s="27">
        <f t="shared" si="9"/>
        <v>99.908062971177884</v>
      </c>
    </row>
    <row r="110" spans="1:6" s="37" customFormat="1" ht="54">
      <c r="A110" s="17">
        <v>104</v>
      </c>
      <c r="B110" s="31" t="s">
        <v>179</v>
      </c>
      <c r="C110" s="32" t="s">
        <v>180</v>
      </c>
      <c r="D110" s="56">
        <f t="shared" ref="D110:E110" si="12">D111</f>
        <v>366600</v>
      </c>
      <c r="E110" s="57">
        <f t="shared" si="12"/>
        <v>366600</v>
      </c>
      <c r="F110" s="27">
        <f t="shared" si="9"/>
        <v>100</v>
      </c>
    </row>
    <row r="111" spans="1:6" s="37" customFormat="1" ht="54">
      <c r="A111" s="17">
        <v>105</v>
      </c>
      <c r="B111" s="31" t="s">
        <v>181</v>
      </c>
      <c r="C111" s="32" t="s">
        <v>182</v>
      </c>
      <c r="D111" s="45">
        <v>366600</v>
      </c>
      <c r="E111" s="35">
        <v>366600</v>
      </c>
      <c r="F111" s="27">
        <f t="shared" si="9"/>
        <v>100</v>
      </c>
    </row>
    <row r="112" spans="1:6" ht="36">
      <c r="A112" s="17">
        <v>106</v>
      </c>
      <c r="B112" s="33" t="s">
        <v>156</v>
      </c>
      <c r="C112" s="32" t="s">
        <v>154</v>
      </c>
      <c r="D112" s="47">
        <f t="shared" si="11"/>
        <v>1289300</v>
      </c>
      <c r="E112" s="47">
        <f t="shared" si="11"/>
        <v>660857.5</v>
      </c>
      <c r="F112" s="27">
        <f t="shared" si="9"/>
        <v>51.257077483906002</v>
      </c>
    </row>
    <row r="113" spans="1:6" ht="36">
      <c r="A113" s="17">
        <v>107</v>
      </c>
      <c r="B113" s="33" t="s">
        <v>155</v>
      </c>
      <c r="C113" s="32" t="s">
        <v>153</v>
      </c>
      <c r="D113" s="38">
        <v>1289300</v>
      </c>
      <c r="E113" s="38">
        <v>660857.5</v>
      </c>
      <c r="F113" s="27">
        <f t="shared" si="9"/>
        <v>51.257077483906002</v>
      </c>
    </row>
    <row r="114" spans="1:6" s="37" customFormat="1">
      <c r="A114" s="17">
        <v>108</v>
      </c>
      <c r="B114" s="31" t="s">
        <v>137</v>
      </c>
      <c r="C114" s="32" t="s">
        <v>57</v>
      </c>
      <c r="D114" s="47">
        <f t="shared" ref="D114:E114" si="13">D115</f>
        <v>1351632200</v>
      </c>
      <c r="E114" s="47">
        <f t="shared" si="13"/>
        <v>1355248100</v>
      </c>
      <c r="F114" s="27">
        <f t="shared" si="9"/>
        <v>100.26752100164526</v>
      </c>
    </row>
    <row r="115" spans="1:6" s="41" customFormat="1">
      <c r="A115" s="17">
        <v>109</v>
      </c>
      <c r="B115" s="33" t="s">
        <v>138</v>
      </c>
      <c r="C115" s="34" t="s">
        <v>58</v>
      </c>
      <c r="D115" s="38">
        <f>D116+D117</f>
        <v>1351632200</v>
      </c>
      <c r="E115" s="38">
        <f>E116+E117</f>
        <v>1355248100</v>
      </c>
      <c r="F115" s="27">
        <f t="shared" si="9"/>
        <v>100.26752100164526</v>
      </c>
    </row>
    <row r="116" spans="1:6" s="41" customFormat="1" ht="108">
      <c r="A116" s="17">
        <v>110</v>
      </c>
      <c r="B116" s="49" t="s">
        <v>61</v>
      </c>
      <c r="C116" s="34" t="s">
        <v>58</v>
      </c>
      <c r="D116" s="38">
        <f>846066000-140713000+5512800+5335900</f>
        <v>716201700</v>
      </c>
      <c r="E116" s="38">
        <v>719817600</v>
      </c>
      <c r="F116" s="27">
        <f t="shared" si="9"/>
        <v>100.50487174213633</v>
      </c>
    </row>
    <row r="117" spans="1:6" s="41" customFormat="1" ht="56.25" customHeight="1">
      <c r="A117" s="17">
        <v>111</v>
      </c>
      <c r="B117" s="51" t="s">
        <v>161</v>
      </c>
      <c r="C117" s="34" t="s">
        <v>58</v>
      </c>
      <c r="D117" s="38">
        <f>603171000+32259500</f>
        <v>635430500</v>
      </c>
      <c r="E117" s="38">
        <f>603171000+32259500</f>
        <v>635430500</v>
      </c>
      <c r="F117" s="27">
        <f t="shared" si="9"/>
        <v>100</v>
      </c>
    </row>
    <row r="118" spans="1:6">
      <c r="A118" s="17">
        <v>112</v>
      </c>
      <c r="B118" s="31" t="s">
        <v>89</v>
      </c>
      <c r="C118" s="32" t="s">
        <v>88</v>
      </c>
      <c r="D118" s="25">
        <f>D119+D121</f>
        <v>305990320</v>
      </c>
      <c r="E118" s="26">
        <f>E119+E121</f>
        <v>290845876.39999998</v>
      </c>
      <c r="F118" s="27">
        <f t="shared" si="9"/>
        <v>95.050678858076282</v>
      </c>
    </row>
    <row r="119" spans="1:6" s="37" customFormat="1" ht="72">
      <c r="A119" s="17">
        <v>113</v>
      </c>
      <c r="B119" s="31" t="s">
        <v>148</v>
      </c>
      <c r="C119" s="32" t="s">
        <v>95</v>
      </c>
      <c r="D119" s="38">
        <f>D120</f>
        <v>34346700</v>
      </c>
      <c r="E119" s="38">
        <f>E120</f>
        <v>34346700</v>
      </c>
      <c r="F119" s="27">
        <f t="shared" si="9"/>
        <v>100</v>
      </c>
    </row>
    <row r="120" spans="1:6" s="37" customFormat="1" ht="72">
      <c r="A120" s="17">
        <v>114</v>
      </c>
      <c r="B120" s="33" t="s">
        <v>149</v>
      </c>
      <c r="C120" s="32" t="s">
        <v>94</v>
      </c>
      <c r="D120" s="38">
        <f>31653600+2693100</f>
        <v>34346700</v>
      </c>
      <c r="E120" s="38">
        <f>31653600+2693100</f>
        <v>34346700</v>
      </c>
      <c r="F120" s="27">
        <f t="shared" si="9"/>
        <v>100</v>
      </c>
    </row>
    <row r="121" spans="1:6" s="37" customFormat="1">
      <c r="A121" s="17">
        <v>115</v>
      </c>
      <c r="B121" s="31" t="s">
        <v>169</v>
      </c>
      <c r="C121" s="34" t="s">
        <v>170</v>
      </c>
      <c r="D121" s="46">
        <f t="shared" ref="D121:E121" si="14">D122</f>
        <v>271643620</v>
      </c>
      <c r="E121" s="38">
        <f t="shared" si="14"/>
        <v>256499176.40000001</v>
      </c>
      <c r="F121" s="27">
        <f t="shared" si="9"/>
        <v>94.424885222778286</v>
      </c>
    </row>
    <row r="122" spans="1:6" s="37" customFormat="1" ht="36">
      <c r="A122" s="17">
        <v>116</v>
      </c>
      <c r="B122" s="31" t="s">
        <v>171</v>
      </c>
      <c r="C122" s="34" t="s">
        <v>172</v>
      </c>
      <c r="D122" s="46">
        <f>SUM(D123:D127)</f>
        <v>271643620</v>
      </c>
      <c r="E122" s="38">
        <f>SUM(E123:E127)</f>
        <v>256499176.40000001</v>
      </c>
      <c r="F122" s="27">
        <f t="shared" si="9"/>
        <v>94.424885222778286</v>
      </c>
    </row>
    <row r="123" spans="1:6" s="37" customFormat="1" ht="58.5" customHeight="1">
      <c r="A123" s="17">
        <v>117</v>
      </c>
      <c r="B123" s="31" t="s">
        <v>173</v>
      </c>
      <c r="C123" s="34" t="s">
        <v>172</v>
      </c>
      <c r="D123" s="25">
        <v>42575800</v>
      </c>
      <c r="E123" s="26">
        <v>27431356.399999999</v>
      </c>
      <c r="F123" s="27">
        <f t="shared" si="9"/>
        <v>64.429456169936898</v>
      </c>
    </row>
    <row r="124" spans="1:6" s="37" customFormat="1" ht="108">
      <c r="A124" s="17">
        <v>118</v>
      </c>
      <c r="B124" s="31" t="s">
        <v>183</v>
      </c>
      <c r="C124" s="34" t="s">
        <v>172</v>
      </c>
      <c r="D124" s="45">
        <f>1797000+438000</f>
        <v>2235000</v>
      </c>
      <c r="E124" s="35">
        <f>1797000+438000</f>
        <v>2235000</v>
      </c>
      <c r="F124" s="27">
        <f t="shared" si="9"/>
        <v>100</v>
      </c>
    </row>
    <row r="125" spans="1:6" s="37" customFormat="1" ht="54">
      <c r="A125" s="17">
        <v>119</v>
      </c>
      <c r="B125" s="31" t="s">
        <v>202</v>
      </c>
      <c r="C125" s="34" t="s">
        <v>172</v>
      </c>
      <c r="D125" s="45">
        <v>253320</v>
      </c>
      <c r="E125" s="35">
        <v>253320</v>
      </c>
      <c r="F125" s="27">
        <f t="shared" si="9"/>
        <v>100</v>
      </c>
    </row>
    <row r="126" spans="1:6" s="37" customFormat="1" ht="72">
      <c r="A126" s="17">
        <v>120</v>
      </c>
      <c r="B126" s="31" t="s">
        <v>203</v>
      </c>
      <c r="C126" s="34" t="s">
        <v>172</v>
      </c>
      <c r="D126" s="45">
        <v>201000000</v>
      </c>
      <c r="E126" s="35">
        <v>201000000</v>
      </c>
      <c r="F126" s="27">
        <f t="shared" si="9"/>
        <v>100</v>
      </c>
    </row>
    <row r="127" spans="1:6" s="37" customFormat="1" ht="72">
      <c r="A127" s="17">
        <v>121</v>
      </c>
      <c r="B127" s="31" t="s">
        <v>216</v>
      </c>
      <c r="C127" s="34" t="s">
        <v>172</v>
      </c>
      <c r="D127" s="45">
        <v>25579500</v>
      </c>
      <c r="E127" s="35">
        <v>25579500</v>
      </c>
      <c r="F127" s="27">
        <f t="shared" si="9"/>
        <v>100</v>
      </c>
    </row>
    <row r="128" spans="1:6" s="37" customFormat="1">
      <c r="A128" s="17">
        <v>122</v>
      </c>
      <c r="B128" s="31" t="s">
        <v>196</v>
      </c>
      <c r="C128" s="40" t="s">
        <v>197</v>
      </c>
      <c r="D128" s="45">
        <f>13800000+100000</f>
        <v>13900000</v>
      </c>
      <c r="E128" s="35">
        <f>13800000+100000</f>
        <v>13900000</v>
      </c>
      <c r="F128" s="27">
        <f t="shared" si="9"/>
        <v>100</v>
      </c>
    </row>
    <row r="129" spans="1:6" s="41" customFormat="1" ht="72">
      <c r="A129" s="17">
        <v>123</v>
      </c>
      <c r="B129" s="58" t="s">
        <v>198</v>
      </c>
      <c r="C129" s="34" t="s">
        <v>199</v>
      </c>
      <c r="D129" s="45">
        <f>4624549.49+1319203.2+6125051.63+863000+7935948.43+1022727.28+103873.89</f>
        <v>21994353.920000002</v>
      </c>
      <c r="E129" s="35">
        <v>20315307.149999999</v>
      </c>
      <c r="F129" s="27">
        <f t="shared" si="9"/>
        <v>92.366010040089392</v>
      </c>
    </row>
    <row r="130" spans="1:6" s="41" customFormat="1" ht="54">
      <c r="A130" s="17">
        <v>124</v>
      </c>
      <c r="B130" s="58" t="s">
        <v>184</v>
      </c>
      <c r="C130" s="34" t="s">
        <v>185</v>
      </c>
      <c r="D130" s="59">
        <f>-37562674.51+34875817.09-6237606.17-1355852.18-1057898.02-103873.89</f>
        <v>-11442087.679999994</v>
      </c>
      <c r="E130" s="59">
        <v>-11447261.82</v>
      </c>
      <c r="F130" s="27">
        <f t="shared" si="9"/>
        <v>100.0452202442833</v>
      </c>
    </row>
    <row r="131" spans="1:6">
      <c r="B131" s="61"/>
      <c r="C131" s="62"/>
    </row>
    <row r="132" spans="1:6">
      <c r="B132" s="63"/>
      <c r="C132" s="64"/>
    </row>
    <row r="133" spans="1:6">
      <c r="C133" s="64"/>
    </row>
    <row r="134" spans="1:6">
      <c r="C134" s="64"/>
    </row>
    <row r="135" spans="1:6">
      <c r="C135" s="64"/>
    </row>
    <row r="136" spans="1:6">
      <c r="C136" s="64"/>
    </row>
    <row r="137" spans="1:6">
      <c r="C137" s="64"/>
    </row>
    <row r="138" spans="1:6">
      <c r="C138" s="64"/>
    </row>
    <row r="139" spans="1:6">
      <c r="C139" s="64"/>
    </row>
    <row r="140" spans="1:6">
      <c r="C140" s="64"/>
    </row>
    <row r="141" spans="1:6">
      <c r="C141" s="64"/>
    </row>
    <row r="142" spans="1:6">
      <c r="C142" s="64"/>
    </row>
    <row r="143" spans="1:6">
      <c r="C143" s="64"/>
    </row>
    <row r="144" spans="1:6">
      <c r="C144" s="64"/>
    </row>
    <row r="145" spans="3:3">
      <c r="C145" s="64"/>
    </row>
    <row r="146" spans="3:3">
      <c r="C146" s="64"/>
    </row>
    <row r="147" spans="3:3">
      <c r="C147" s="64"/>
    </row>
    <row r="148" spans="3:3">
      <c r="C148" s="64"/>
    </row>
    <row r="149" spans="3:3">
      <c r="C149" s="64"/>
    </row>
    <row r="150" spans="3:3">
      <c r="C150" s="64"/>
    </row>
    <row r="151" spans="3:3">
      <c r="C151" s="64"/>
    </row>
    <row r="152" spans="3:3">
      <c r="C152" s="64"/>
    </row>
    <row r="153" spans="3:3">
      <c r="C153" s="64"/>
    </row>
    <row r="154" spans="3:3">
      <c r="C154" s="64"/>
    </row>
  </sheetData>
  <mergeCells count="1">
    <mergeCell ref="A3:F3"/>
  </mergeCells>
  <pageMargins left="0.74803149606299213" right="0.31496062992125984" top="0.55118110236220474" bottom="0.51181102362204722" header="0.35433070866141736" footer="0.31496062992125984"/>
  <pageSetup paperSize="9" scale="50" fitToHeight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2022-03-30T11:21:13Z</cp:lastPrinted>
  <dcterms:created xsi:type="dcterms:W3CDTF">2018-10-18T10:31:29Z</dcterms:created>
  <dcterms:modified xsi:type="dcterms:W3CDTF">2022-05-27T04:13:53Z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